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FEINA\web\actualitzacio\taules salarials\2024\"/>
    </mc:Choice>
  </mc:AlternateContent>
  <xr:revisionPtr revIDLastSave="0" documentId="13_ncr:1_{366D0053-CBA4-4D37-9449-85D7E05899A0}" xr6:coauthVersionLast="36" xr6:coauthVersionMax="47" xr10:uidLastSave="{00000000-0000-0000-0000-000000000000}"/>
  <bookViews>
    <workbookView xWindow="48" yWindow="6360" windowWidth="22992" windowHeight="6000" tabRatio="544" xr2:uid="{00000000-000D-0000-FFFF-FFFF00000000}"/>
  </bookViews>
  <sheets>
    <sheet name="DF" sheetId="60" r:id="rId1"/>
    <sheet name="DF Comp" sheetId="61" r:id="rId2"/>
    <sheet name="DF triennis" sheetId="62" r:id="rId3"/>
    <sheet name="DF estadis unificats" sheetId="82" r:id="rId4"/>
    <sheet name="DF CAdd" sheetId="63" r:id="rId5"/>
    <sheet name="DF CAddG" sheetId="28" r:id="rId6"/>
    <sheet name="DL" sheetId="64" r:id="rId7"/>
    <sheet name="DL ASSOCIATS" sheetId="83" r:id="rId8"/>
    <sheet name="SUBSTITUTS" sheetId="84" r:id="rId9"/>
    <sheet name="DL Comp" sheetId="78" r:id="rId10"/>
    <sheet name="DL CAdd" sheetId="75" r:id="rId11"/>
    <sheet name="DL CAddG" sheetId="32" r:id="rId12"/>
    <sheet name="Càrrecs" sheetId="76" r:id="rId13"/>
    <sheet name="Triennis invest" sheetId="85" r:id="rId14"/>
    <sheet name="inv" sheetId="81" r:id="rId15"/>
    <sheet name="inv EPIF" sheetId="80" r:id="rId16"/>
  </sheets>
  <definedNames>
    <definedName name="_11Àrea_d_impressió" localSheetId="10">'DL CAdd'!$A$1:$G$54</definedName>
    <definedName name="_12Àrea_d_impressió" localSheetId="11">'DL CAddG'!$A$1:$B$8</definedName>
    <definedName name="_13Àrea_d_impressió" localSheetId="9">'DL Comp'!$A$1:$AB$34</definedName>
    <definedName name="_13Àrea_d_impressió" localSheetId="14">inv!#REF!</definedName>
    <definedName name="_13Àrea_d_impressió" localSheetId="15">'inv EPIF'!$A$1:$A$3</definedName>
    <definedName name="_1Àrea_d_impressió" localSheetId="12">Càrrecs!$B$1:$G$39</definedName>
    <definedName name="_2Àrea_d_impressió" localSheetId="0">DF!$A$1:$V$23</definedName>
    <definedName name="_3Àrea_d_impressió" localSheetId="4">'DF CAdd'!$A$1:$H$37</definedName>
    <definedName name="_4Àrea_d_impressió" localSheetId="5">'DF CAddG'!$A$1:$B$8</definedName>
    <definedName name="_5Àrea_d_impressió" localSheetId="1">'DF Comp'!$A$1:$I$56</definedName>
    <definedName name="_6Àrea_d_impressió" localSheetId="2">'DF triennis'!$B$1:$F$20</definedName>
    <definedName name="_8Àrea_d_impressió" localSheetId="6">DL!$A$1:$N$20</definedName>
    <definedName name="_8Àrea_d_impressió" localSheetId="7">'DL ASSOCIATS'!$A$1:$L$32</definedName>
    <definedName name="_8Àrea_d_impressió" localSheetId="8">SUBSTITUTS!$A$1:$L$22</definedName>
    <definedName name="_xlnm.Print_Area" localSheetId="12">Càrrecs!$A$1:$F$37</definedName>
    <definedName name="_xlnm.Print_Area" localSheetId="4">'DF CAdd'!$A$1:$G$36</definedName>
    <definedName name="_xlnm.Print_Area" localSheetId="5">'DF CAddG'!$A$1:$D$8</definedName>
    <definedName name="_xlnm.Print_Area" localSheetId="1">'DF Comp'!$A$1:$K$55</definedName>
    <definedName name="_xlnm.Print_Area" localSheetId="3">'DF estadis unificats'!$A$1:$C$18</definedName>
    <definedName name="_xlnm.Print_Area" localSheetId="2">'DF triennis'!$B$1:$F$20</definedName>
    <definedName name="_xlnm.Print_Area" localSheetId="6">DL!$A$1:$N$20</definedName>
    <definedName name="_xlnm.Print_Area" localSheetId="7">'DL ASSOCIATS'!$A$1:$L$30</definedName>
    <definedName name="_xlnm.Print_Area" localSheetId="10">'DL CAdd'!$A$1:$G$54</definedName>
    <definedName name="_xlnm.Print_Area" localSheetId="11">'DL CAddG'!$A$1:$D$8</definedName>
    <definedName name="_xlnm.Print_Area" localSheetId="9">'DL Comp'!$A$1:$AU$34</definedName>
    <definedName name="_xlnm.Print_Area" localSheetId="14">inv!#REF!</definedName>
    <definedName name="_xlnm.Print_Area" localSheetId="15">'inv EPIF'!$A$1:$I$15</definedName>
    <definedName name="_xlnm.Print_Area" localSheetId="8">SUBSTITUTS!$A$1:$L$20</definedName>
    <definedName name="_xlnm.Print_Titles" localSheetId="0">DF!$A:$D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9" i="78" l="1"/>
  <c r="F20" i="62" l="1"/>
  <c r="D20" i="62"/>
  <c r="AS17" i="78" l="1"/>
  <c r="AS16" i="78"/>
  <c r="AS15" i="78"/>
  <c r="AS14" i="78"/>
  <c r="AS13" i="78"/>
  <c r="AS12" i="78"/>
  <c r="AS8" i="78"/>
  <c r="AP6" i="78" l="1"/>
  <c r="AR6" i="78" l="1"/>
  <c r="AO6" i="78"/>
  <c r="AO8" i="78"/>
  <c r="AO12" i="78"/>
  <c r="AO14" i="78"/>
  <c r="AO15" i="78"/>
  <c r="AO17" i="78"/>
  <c r="AO13" i="78"/>
  <c r="AO16" i="78"/>
  <c r="AS6" i="78" l="1"/>
  <c r="AQ8" i="78"/>
  <c r="AQ12" i="78"/>
  <c r="AQ13" i="78"/>
  <c r="AQ14" i="78"/>
  <c r="AQ15" i="78"/>
  <c r="AQ16" i="78"/>
  <c r="AQ17" i="78"/>
  <c r="AQ6" i="78" l="1"/>
  <c r="AL8" i="78" l="1"/>
  <c r="J34" i="78" l="1"/>
  <c r="I34" i="78"/>
  <c r="G34" i="78"/>
  <c r="J33" i="78"/>
  <c r="K33" i="78" s="1"/>
  <c r="I33" i="78"/>
  <c r="G33" i="78"/>
  <c r="J32" i="78"/>
  <c r="I32" i="78"/>
  <c r="G32" i="78"/>
  <c r="J31" i="78"/>
  <c r="L31" i="78" s="1"/>
  <c r="I31" i="78"/>
  <c r="G31" i="78"/>
  <c r="J26" i="78"/>
  <c r="I26" i="78"/>
  <c r="G26" i="78"/>
  <c r="J25" i="78"/>
  <c r="K25" i="78" s="1"/>
  <c r="I25" i="78"/>
  <c r="G25" i="78"/>
  <c r="J24" i="78"/>
  <c r="I24" i="78"/>
  <c r="G24" i="78"/>
  <c r="J23" i="78"/>
  <c r="K23" i="78" s="1"/>
  <c r="I23" i="78"/>
  <c r="G23" i="78"/>
  <c r="J22" i="78"/>
  <c r="I22" i="78"/>
  <c r="G22" i="78"/>
  <c r="S17" i="78"/>
  <c r="R17" i="78"/>
  <c r="O17" i="78"/>
  <c r="M17" i="78"/>
  <c r="K17" i="78"/>
  <c r="AA16" i="78"/>
  <c r="AB16" i="78" s="1"/>
  <c r="Z16" i="78"/>
  <c r="X16" i="78"/>
  <c r="V16" i="78"/>
  <c r="T16" i="78"/>
  <c r="S15" i="78"/>
  <c r="U15" i="78" s="1"/>
  <c r="R15" i="78"/>
  <c r="O15" i="78"/>
  <c r="M15" i="78"/>
  <c r="K15" i="78"/>
  <c r="S14" i="78"/>
  <c r="U14" i="78" s="1"/>
  <c r="W14" i="78" s="1"/>
  <c r="X14" i="78" s="1"/>
  <c r="R14" i="78"/>
  <c r="O14" i="78"/>
  <c r="M14" i="78"/>
  <c r="K14" i="78"/>
  <c r="AA13" i="78"/>
  <c r="AB13" i="78" s="1"/>
  <c r="Z13" i="78"/>
  <c r="X13" i="78"/>
  <c r="V13" i="78"/>
  <c r="T13" i="78"/>
  <c r="S12" i="78"/>
  <c r="T12" i="78" s="1"/>
  <c r="R12" i="78"/>
  <c r="O12" i="78"/>
  <c r="M12" i="78"/>
  <c r="K12" i="78"/>
  <c r="S8" i="78"/>
  <c r="U8" i="78" s="1"/>
  <c r="W8" i="78" s="1"/>
  <c r="R8" i="78"/>
  <c r="O8" i="78"/>
  <c r="M8" i="78"/>
  <c r="K8" i="78"/>
  <c r="Q7" i="78"/>
  <c r="R7" i="78" s="1"/>
  <c r="O7" i="78"/>
  <c r="M7" i="78"/>
  <c r="J7" i="78"/>
  <c r="K7" i="78" s="1"/>
  <c r="I7" i="78"/>
  <c r="G7" i="78"/>
  <c r="E7" i="78"/>
  <c r="J6" i="78"/>
  <c r="L6" i="78" s="1"/>
  <c r="M6" i="78" s="1"/>
  <c r="I6" i="78"/>
  <c r="G6" i="78"/>
  <c r="E6" i="78"/>
  <c r="V14" i="78" l="1"/>
  <c r="L33" i="78"/>
  <c r="AC13" i="78"/>
  <c r="AE13" i="78" s="1"/>
  <c r="AH13" i="78" s="1"/>
  <c r="AJ13" i="78" s="1"/>
  <c r="AL13" i="78" s="1"/>
  <c r="K31" i="78"/>
  <c r="L23" i="78"/>
  <c r="M23" i="78" s="1"/>
  <c r="S7" i="78"/>
  <c r="T7" i="78" s="1"/>
  <c r="U12" i="78"/>
  <c r="V12" i="78" s="1"/>
  <c r="T15" i="78"/>
  <c r="AC16" i="78"/>
  <c r="AE16" i="78" s="1"/>
  <c r="AG16" i="78" s="1"/>
  <c r="L25" i="78"/>
  <c r="M25" i="78" s="1"/>
  <c r="Y8" i="78"/>
  <c r="X8" i="78"/>
  <c r="K6" i="78"/>
  <c r="V8" i="78"/>
  <c r="Y14" i="78"/>
  <c r="L24" i="78"/>
  <c r="K24" i="78"/>
  <c r="N31" i="78"/>
  <c r="M31" i="78"/>
  <c r="K26" i="78"/>
  <c r="L26" i="78"/>
  <c r="N33" i="78"/>
  <c r="M33" i="78"/>
  <c r="T8" i="78"/>
  <c r="L32" i="78"/>
  <c r="K32" i="78"/>
  <c r="N6" i="78"/>
  <c r="L22" i="78"/>
  <c r="K22" i="78"/>
  <c r="K34" i="78"/>
  <c r="L34" i="78"/>
  <c r="U17" i="78"/>
  <c r="T17" i="78"/>
  <c r="W15" i="78"/>
  <c r="V15" i="78"/>
  <c r="T14" i="78"/>
  <c r="AH16" i="78" l="1"/>
  <c r="AJ16" i="78" s="1"/>
  <c r="AL16" i="78" s="1"/>
  <c r="AF16" i="78"/>
  <c r="U7" i="78"/>
  <c r="N23" i="78"/>
  <c r="O23" i="78" s="1"/>
  <c r="W12" i="78"/>
  <c r="Y12" i="78" s="1"/>
  <c r="AD16" i="78"/>
  <c r="AG13" i="78"/>
  <c r="AI13" i="78" s="1"/>
  <c r="N25" i="78"/>
  <c r="O25" i="78" s="1"/>
  <c r="AD13" i="78"/>
  <c r="AF13" i="78"/>
  <c r="W17" i="78"/>
  <c r="V17" i="78"/>
  <c r="O31" i="78"/>
  <c r="P31" i="78"/>
  <c r="W7" i="78"/>
  <c r="V7" i="78"/>
  <c r="M34" i="78"/>
  <c r="N34" i="78"/>
  <c r="P6" i="78"/>
  <c r="O6" i="78"/>
  <c r="N24" i="78"/>
  <c r="M24" i="78"/>
  <c r="P33" i="78"/>
  <c r="O33" i="78"/>
  <c r="AA14" i="78"/>
  <c r="Z14" i="78"/>
  <c r="M26" i="78"/>
  <c r="N26" i="78"/>
  <c r="Y15" i="78"/>
  <c r="X15" i="78"/>
  <c r="M32" i="78"/>
  <c r="N32" i="78"/>
  <c r="AI16" i="78"/>
  <c r="M22" i="78"/>
  <c r="N22" i="78"/>
  <c r="Z8" i="78"/>
  <c r="AA8" i="78"/>
  <c r="P23" i="78" l="1"/>
  <c r="Q23" i="78" s="1"/>
  <c r="S23" i="78" s="1"/>
  <c r="X12" i="78"/>
  <c r="P25" i="78"/>
  <c r="Q25" i="78" s="1"/>
  <c r="S25" i="78" s="1"/>
  <c r="Q6" i="78"/>
  <c r="S6" i="78" s="1"/>
  <c r="P22" i="78"/>
  <c r="O22" i="78"/>
  <c r="O24" i="78"/>
  <c r="P24" i="78"/>
  <c r="AA12" i="78"/>
  <c r="Z12" i="78"/>
  <c r="P26" i="78"/>
  <c r="O26" i="78"/>
  <c r="Q31" i="78"/>
  <c r="S31" i="78" s="1"/>
  <c r="P32" i="78"/>
  <c r="O32" i="78"/>
  <c r="P34" i="78"/>
  <c r="O34" i="78"/>
  <c r="AC14" i="78"/>
  <c r="AB14" i="78"/>
  <c r="AC8" i="78"/>
  <c r="AB8" i="78"/>
  <c r="Z15" i="78"/>
  <c r="AA15" i="78"/>
  <c r="Q33" i="78"/>
  <c r="S33" i="78" s="1"/>
  <c r="Y7" i="78"/>
  <c r="X7" i="78"/>
  <c r="Y17" i="78"/>
  <c r="X17" i="78"/>
  <c r="R33" i="78" l="1"/>
  <c r="R31" i="78"/>
  <c r="Q22" i="78"/>
  <c r="S22" i="78" s="1"/>
  <c r="U23" i="78"/>
  <c r="T23" i="78"/>
  <c r="Q24" i="78"/>
  <c r="S24" i="78" s="1"/>
  <c r="Z17" i="78"/>
  <c r="AA17" i="78"/>
  <c r="AE8" i="78"/>
  <c r="AD8" i="78"/>
  <c r="R23" i="78"/>
  <c r="U31" i="78"/>
  <c r="T31" i="78"/>
  <c r="AD14" i="78"/>
  <c r="AE14" i="78"/>
  <c r="U25" i="78"/>
  <c r="T25" i="78"/>
  <c r="Q34" i="78"/>
  <c r="S34" i="78" s="1"/>
  <c r="U6" i="78"/>
  <c r="T6" i="78"/>
  <c r="AA7" i="78"/>
  <c r="Z7" i="78"/>
  <c r="U33" i="78"/>
  <c r="T33" i="78"/>
  <c r="Q26" i="78"/>
  <c r="S26" i="78" s="1"/>
  <c r="R25" i="78"/>
  <c r="AC15" i="78"/>
  <c r="AB15" i="78"/>
  <c r="Q32" i="78"/>
  <c r="S32" i="78" s="1"/>
  <c r="AC12" i="78"/>
  <c r="AB12" i="78"/>
  <c r="R6" i="78"/>
  <c r="R32" i="78" l="1"/>
  <c r="R26" i="78"/>
  <c r="R22" i="78"/>
  <c r="V33" i="78"/>
  <c r="W33" i="78"/>
  <c r="V25" i="78"/>
  <c r="W25" i="78"/>
  <c r="AC17" i="78"/>
  <c r="AB17" i="78"/>
  <c r="T32" i="78"/>
  <c r="U32" i="78"/>
  <c r="AF14" i="78"/>
  <c r="AH14" i="78"/>
  <c r="AB7" i="78"/>
  <c r="AC7" i="78"/>
  <c r="R24" i="78"/>
  <c r="T24" i="78"/>
  <c r="U24" i="78"/>
  <c r="W6" i="78"/>
  <c r="V6" i="78"/>
  <c r="U34" i="78"/>
  <c r="T34" i="78"/>
  <c r="W23" i="78"/>
  <c r="V23" i="78"/>
  <c r="U26" i="78"/>
  <c r="T26" i="78"/>
  <c r="R34" i="78"/>
  <c r="U22" i="78"/>
  <c r="T22" i="78"/>
  <c r="AE15" i="78"/>
  <c r="AD15" i="78"/>
  <c r="W31" i="78"/>
  <c r="V31" i="78"/>
  <c r="AD12" i="78"/>
  <c r="AE12" i="78"/>
  <c r="AH8" i="78"/>
  <c r="AG8" i="78"/>
  <c r="AF8" i="78"/>
  <c r="AI8" i="78" l="1"/>
  <c r="Y31" i="78"/>
  <c r="X31" i="78"/>
  <c r="Y25" i="78"/>
  <c r="X25" i="78"/>
  <c r="AG12" i="78"/>
  <c r="AH12" i="78"/>
  <c r="AJ12" i="78" s="1"/>
  <c r="AL12" i="78" s="1"/>
  <c r="AF12" i="78"/>
  <c r="X6" i="78"/>
  <c r="Y6" i="78"/>
  <c r="W32" i="78"/>
  <c r="V32" i="78"/>
  <c r="W24" i="78"/>
  <c r="V24" i="78"/>
  <c r="W26" i="78"/>
  <c r="V26" i="78"/>
  <c r="AE7" i="78"/>
  <c r="AD7" i="78"/>
  <c r="W34" i="78"/>
  <c r="V34" i="78"/>
  <c r="AJ14" i="78"/>
  <c r="AL14" i="78" s="1"/>
  <c r="AI14" i="78"/>
  <c r="Y33" i="78"/>
  <c r="X33" i="78"/>
  <c r="AE17" i="78"/>
  <c r="AD17" i="78"/>
  <c r="Y23" i="78"/>
  <c r="X23" i="78"/>
  <c r="AH15" i="78"/>
  <c r="AF15" i="78"/>
  <c r="W22" i="78"/>
  <c r="V22" i="78"/>
  <c r="AI12" i="78" l="1"/>
  <c r="AF17" i="78"/>
  <c r="AH17" i="78"/>
  <c r="AG7" i="78"/>
  <c r="AF7" i="78"/>
  <c r="AH7" i="78"/>
  <c r="AJ7" i="78" s="1"/>
  <c r="X22" i="78"/>
  <c r="Y22" i="78"/>
  <c r="AA33" i="78"/>
  <c r="Z33" i="78"/>
  <c r="X26" i="78"/>
  <c r="Y26" i="78"/>
  <c r="AI15" i="78"/>
  <c r="AJ15" i="78"/>
  <c r="AL15" i="78" s="1"/>
  <c r="Z23" i="78"/>
  <c r="AA23" i="78"/>
  <c r="X34" i="78"/>
  <c r="Y34" i="78"/>
  <c r="Y32" i="78"/>
  <c r="X32" i="78"/>
  <c r="Y24" i="78"/>
  <c r="X24" i="78"/>
  <c r="AA25" i="78"/>
  <c r="Z25" i="78"/>
  <c r="AA6" i="78"/>
  <c r="Z6" i="78"/>
  <c r="Z31" i="78"/>
  <c r="AA31" i="78"/>
  <c r="AC6" i="78" l="1"/>
  <c r="AB6" i="78"/>
  <c r="AC33" i="78"/>
  <c r="AB33" i="78"/>
  <c r="AC23" i="78"/>
  <c r="AB23" i="78"/>
  <c r="AA22" i="78"/>
  <c r="Z22" i="78"/>
  <c r="AC25" i="78"/>
  <c r="AB25" i="78"/>
  <c r="AC31" i="78"/>
  <c r="AB31" i="78"/>
  <c r="AA26" i="78"/>
  <c r="Z26" i="78"/>
  <c r="AA32" i="78"/>
  <c r="Z32" i="78"/>
  <c r="AI17" i="78"/>
  <c r="AJ17" i="78"/>
  <c r="AL17" i="78" s="1"/>
  <c r="AA24" i="78"/>
  <c r="Z24" i="78"/>
  <c r="AI7" i="78"/>
  <c r="AK7" i="78" s="1"/>
  <c r="AA34" i="78"/>
  <c r="Z34" i="78"/>
  <c r="AL7" i="78" l="1"/>
  <c r="AB24" i="78"/>
  <c r="AC24" i="78"/>
  <c r="AB32" i="78"/>
  <c r="AC32" i="78"/>
  <c r="AC22" i="78"/>
  <c r="AB22" i="78"/>
  <c r="AC34" i="78"/>
  <c r="AB34" i="78"/>
  <c r="AE23" i="78"/>
  <c r="AD23" i="78"/>
  <c r="AE31" i="78"/>
  <c r="AD31" i="78"/>
  <c r="AC26" i="78"/>
  <c r="AB26" i="78"/>
  <c r="AD33" i="78"/>
  <c r="AE33" i="78"/>
  <c r="AD25" i="78"/>
  <c r="AE25" i="78"/>
  <c r="AD6" i="78"/>
  <c r="AE6" i="78"/>
  <c r="AF6" i="78" l="1"/>
  <c r="AH6" i="78"/>
  <c r="AK6" i="78" s="1"/>
  <c r="AL6" i="78" s="1"/>
  <c r="AG6" i="78"/>
  <c r="AH31" i="78"/>
  <c r="AG31" i="78"/>
  <c r="AF31" i="78"/>
  <c r="AG33" i="78"/>
  <c r="AH33" i="78"/>
  <c r="AF33" i="78"/>
  <c r="AE34" i="78"/>
  <c r="AD34" i="78"/>
  <c r="AE22" i="78"/>
  <c r="AD22" i="78"/>
  <c r="AE26" i="78"/>
  <c r="AD26" i="78"/>
  <c r="AE32" i="78"/>
  <c r="AD32" i="78"/>
  <c r="AH25" i="78"/>
  <c r="AG25" i="78"/>
  <c r="AF25" i="78"/>
  <c r="AE24" i="78"/>
  <c r="AD24" i="78"/>
  <c r="AH23" i="78"/>
  <c r="AG23" i="78"/>
  <c r="AF23" i="78"/>
  <c r="AI23" i="78" l="1"/>
  <c r="AJ25" i="78"/>
  <c r="AK25" i="78"/>
  <c r="AM25" i="78" s="1"/>
  <c r="AN25" i="78" s="1"/>
  <c r="AJ33" i="78"/>
  <c r="AK33" i="78"/>
  <c r="AM33" i="78" s="1"/>
  <c r="AN33" i="78" s="1"/>
  <c r="AJ31" i="78"/>
  <c r="AK31" i="78"/>
  <c r="AM31" i="78" s="1"/>
  <c r="AN31" i="78" s="1"/>
  <c r="AJ23" i="78"/>
  <c r="AK23" i="78"/>
  <c r="AM23" i="78" s="1"/>
  <c r="AN23" i="78" s="1"/>
  <c r="AI31" i="78"/>
  <c r="AI6" i="78"/>
  <c r="AI33" i="78"/>
  <c r="AF26" i="78"/>
  <c r="AH26" i="78"/>
  <c r="AG26" i="78"/>
  <c r="AI26" i="78" s="1"/>
  <c r="AG32" i="78"/>
  <c r="AF32" i="78"/>
  <c r="AH32" i="78"/>
  <c r="AF22" i="78"/>
  <c r="AH22" i="78"/>
  <c r="AG22" i="78"/>
  <c r="AI25" i="78"/>
  <c r="AF34" i="78"/>
  <c r="AH34" i="78"/>
  <c r="AG34" i="78"/>
  <c r="AG24" i="78"/>
  <c r="AF24" i="78"/>
  <c r="AH24" i="78"/>
  <c r="AO25" i="78" l="1"/>
  <c r="AO23" i="78"/>
  <c r="AP31" i="78"/>
  <c r="AR31" i="78" s="1"/>
  <c r="AO31" i="78"/>
  <c r="AP25" i="78"/>
  <c r="AR25" i="78" s="1"/>
  <c r="AP23" i="78"/>
  <c r="AR23" i="78" s="1"/>
  <c r="AO33" i="78"/>
  <c r="AP33" i="78"/>
  <c r="AR33" i="78" s="1"/>
  <c r="AJ24" i="78"/>
  <c r="AK24" i="78"/>
  <c r="AM24" i="78" s="1"/>
  <c r="AN24" i="78" s="1"/>
  <c r="AI24" i="78"/>
  <c r="AJ34" i="78"/>
  <c r="AK34" i="78"/>
  <c r="AM34" i="78" s="1"/>
  <c r="AN34" i="78" s="1"/>
  <c r="AJ22" i="78"/>
  <c r="AK22" i="78"/>
  <c r="AM22" i="78" s="1"/>
  <c r="AN22" i="78" s="1"/>
  <c r="AJ32" i="78"/>
  <c r="AK32" i="78"/>
  <c r="AM32" i="78" s="1"/>
  <c r="AN32" i="78" s="1"/>
  <c r="AI32" i="78"/>
  <c r="AJ26" i="78"/>
  <c r="AK26" i="78"/>
  <c r="AM26" i="78" s="1"/>
  <c r="AN26" i="78" s="1"/>
  <c r="AL23" i="78"/>
  <c r="AL31" i="78"/>
  <c r="AL33" i="78"/>
  <c r="AL25" i="78"/>
  <c r="AI34" i="78"/>
  <c r="AI22" i="78"/>
  <c r="AQ33" i="78" l="1"/>
  <c r="AS33" i="78"/>
  <c r="AQ31" i="78"/>
  <c r="AS31" i="78"/>
  <c r="AQ23" i="78"/>
  <c r="AS23" i="78"/>
  <c r="AQ25" i="78"/>
  <c r="AS25" i="78"/>
  <c r="AO26" i="78"/>
  <c r="AP24" i="78"/>
  <c r="AR24" i="78" s="1"/>
  <c r="AP22" i="78"/>
  <c r="AR22" i="78" s="1"/>
  <c r="AP26" i="78"/>
  <c r="AR26" i="78" s="1"/>
  <c r="AL26" i="78"/>
  <c r="AP32" i="78"/>
  <c r="AR32" i="78" s="1"/>
  <c r="AP34" i="78"/>
  <c r="AR34" i="78" s="1"/>
  <c r="AO34" i="78"/>
  <c r="AL24" i="78"/>
  <c r="AL32" i="78"/>
  <c r="AL22" i="78"/>
  <c r="AL34" i="78"/>
  <c r="AQ34" i="78" l="1"/>
  <c r="AS34" i="78"/>
  <c r="AQ22" i="78"/>
  <c r="AS22" i="78"/>
  <c r="AQ32" i="78"/>
  <c r="AS32" i="78"/>
  <c r="AQ24" i="78"/>
  <c r="AS24" i="78"/>
  <c r="AQ26" i="78"/>
  <c r="AS26" i="78"/>
  <c r="AO22" i="78"/>
  <c r="AO24" i="78"/>
  <c r="AO32" i="78"/>
</calcChain>
</file>

<file path=xl/sharedStrings.xml><?xml version="1.0" encoding="utf-8"?>
<sst xmlns="http://schemas.openxmlformats.org/spreadsheetml/2006/main" count="1147" uniqueCount="323">
  <si>
    <t>PROFESSORAT ORDINARI: retribucions any 2023</t>
  </si>
  <si>
    <t>RETRIBUCIONS MENSUALS</t>
  </si>
  <si>
    <t>RETRIBUCIONS ANUALS</t>
  </si>
  <si>
    <t>Bàsiques</t>
  </si>
  <si>
    <t>Complementàries</t>
  </si>
  <si>
    <t>Total</t>
  </si>
  <si>
    <t>Paga extra</t>
  </si>
  <si>
    <t>Model</t>
  </si>
  <si>
    <t>Categoria</t>
  </si>
  <si>
    <t>Dedic.</t>
  </si>
  <si>
    <t>Nivell</t>
  </si>
  <si>
    <t>Sou</t>
  </si>
  <si>
    <t>C.Destí</t>
  </si>
  <si>
    <t>C.Específic</t>
  </si>
  <si>
    <t>CGI</t>
  </si>
  <si>
    <t>Reg.IPC</t>
  </si>
  <si>
    <t>AMU</t>
  </si>
  <si>
    <t>mes</t>
  </si>
  <si>
    <r>
      <t>C.Destí</t>
    </r>
    <r>
      <rPr>
        <b/>
        <vertAlign val="superscript"/>
        <sz val="11"/>
        <rFont val="Times New Roman"/>
        <family val="1"/>
      </rPr>
      <t xml:space="preserve">(1) </t>
    </r>
  </si>
  <si>
    <t>any</t>
  </si>
  <si>
    <t>DFCUD</t>
  </si>
  <si>
    <t>Catedràtic d'univ.</t>
  </si>
  <si>
    <t xml:space="preserve">  C</t>
  </si>
  <si>
    <t>-</t>
  </si>
  <si>
    <t xml:space="preserve">  P6/C3</t>
  </si>
  <si>
    <t xml:space="preserve">  P3</t>
  </si>
  <si>
    <t>DFTUD</t>
  </si>
  <si>
    <t>Professor titular d'univ</t>
  </si>
  <si>
    <t>DFTED</t>
  </si>
  <si>
    <t>Prof. titular d'escola univ.</t>
  </si>
  <si>
    <t>DFTUT</t>
  </si>
  <si>
    <t>Prof. titular d'univ interí</t>
  </si>
  <si>
    <t>DFTET</t>
  </si>
  <si>
    <t>Prof. titular d'escola univ. interí</t>
  </si>
  <si>
    <r>
      <t>(1)</t>
    </r>
    <r>
      <rPr>
        <sz val="11"/>
        <rFont val="Times New Roman"/>
        <family val="1"/>
      </rPr>
      <t xml:space="preserve"> Correspont a l'import anual que s'incorpora a les pagues extraordinàries</t>
    </r>
  </si>
  <si>
    <t>Conceptes rettributius: sou / C.Destí / C.Específic / CGI: complement Generalitat / Reg.IPC: regularització IPC / AMU: acord Mesa Universitats</t>
  </si>
  <si>
    <t>PROFESSORAT ORDINARI: complements i deduccions any 2023</t>
  </si>
  <si>
    <t>concepte</t>
  </si>
  <si>
    <t>paga extra</t>
  </si>
  <si>
    <t>anual</t>
  </si>
  <si>
    <t>Triennis</t>
  </si>
  <si>
    <t>Grup A</t>
  </si>
  <si>
    <t>TC</t>
  </si>
  <si>
    <t>€</t>
  </si>
  <si>
    <t>P6/C3</t>
  </si>
  <si>
    <t>P3</t>
  </si>
  <si>
    <t>Actualització IPC triennis</t>
  </si>
  <si>
    <t xml:space="preserve">  </t>
  </si>
  <si>
    <t>Comp. específic per MÈRITS DOCENTS</t>
  </si>
  <si>
    <t>Nivell 29</t>
  </si>
  <si>
    <t>Nivell 27</t>
  </si>
  <si>
    <t>Nivell 26</t>
  </si>
  <si>
    <t>Actualització IPC comp. específic per MÈRITS DOCENTS</t>
  </si>
  <si>
    <t>Comp. productivitat per TRAMS D'INVESTIGACIÓ</t>
  </si>
  <si>
    <t>Actualització IPC c. productivitat per TRAMS INVESTIGACIÓ</t>
  </si>
  <si>
    <t>Comp. productivitat per TRAMS DE TRANSFERÈNCIA</t>
  </si>
  <si>
    <t xml:space="preserve"> "Mutualitat General dels Funcionaris Civils de l'Estat" MUFACE</t>
  </si>
  <si>
    <t>"Drets Passius dels Funcionaris Civils de l'Estat" PASSIUS</t>
  </si>
  <si>
    <t>TOTAL DEDUCCIONS</t>
  </si>
  <si>
    <t>PROFESSORAT ORDINARI: triennis any 2023</t>
  </si>
  <si>
    <t>índex</t>
  </si>
  <si>
    <t>trienni</t>
  </si>
  <si>
    <t>reg.ipc</t>
  </si>
  <si>
    <t>10</t>
  </si>
  <si>
    <t>03</t>
  </si>
  <si>
    <t>04</t>
  </si>
  <si>
    <t>06</t>
  </si>
  <si>
    <t>08</t>
  </si>
  <si>
    <t>1P</t>
  </si>
  <si>
    <t>1R</t>
  </si>
  <si>
    <t>3P</t>
  </si>
  <si>
    <t>3R</t>
  </si>
  <si>
    <t>4P</t>
  </si>
  <si>
    <t>4R</t>
  </si>
  <si>
    <t>6P</t>
  </si>
  <si>
    <t>6R</t>
  </si>
  <si>
    <t>8P</t>
  </si>
  <si>
    <t>8R</t>
  </si>
  <si>
    <t>J2</t>
  </si>
  <si>
    <t>PROFESSORAT ORDINARI: estadis d'ensenyament</t>
  </si>
  <si>
    <t>gener-juny</t>
  </si>
  <si>
    <t>juliol-des</t>
  </si>
  <si>
    <t>T1</t>
  </si>
  <si>
    <t>T2</t>
  </si>
  <si>
    <t>T3</t>
  </si>
  <si>
    <t>T4</t>
  </si>
  <si>
    <t>T5</t>
  </si>
  <si>
    <t>PROFESSORAT ORDINARI: c. addicionals any 2023</t>
  </si>
  <si>
    <t>Complement addicional de docència</t>
  </si>
  <si>
    <t>A1</t>
  </si>
  <si>
    <t>trams vençuts fins al 31/12/02</t>
  </si>
  <si>
    <t>A2</t>
  </si>
  <si>
    <t>trams vençuts des de l'01/01/03 fins al 31/12/04</t>
  </si>
  <si>
    <t>A3</t>
  </si>
  <si>
    <t>trams vençuts des de l'01/01/05 fins al 31/12/06</t>
  </si>
  <si>
    <t>A4</t>
  </si>
  <si>
    <t>trams vençuts a partir de l'01/01/07</t>
  </si>
  <si>
    <t>B1</t>
  </si>
  <si>
    <t>B2</t>
  </si>
  <si>
    <t>B3</t>
  </si>
  <si>
    <t>B4</t>
  </si>
  <si>
    <t>C0</t>
  </si>
  <si>
    <t>C1</t>
  </si>
  <si>
    <t>trams vençuts des de l'01/01/03 fins al 31/12/03</t>
  </si>
  <si>
    <t>C2</t>
  </si>
  <si>
    <t>trams vençuts des de l'01/01/04 fins al 31/12/04</t>
  </si>
  <si>
    <t>C3</t>
  </si>
  <si>
    <t>C4</t>
  </si>
  <si>
    <t>Complement addicional de recerca / Complement addicional de transferència</t>
  </si>
  <si>
    <t xml:space="preserve"> </t>
  </si>
  <si>
    <t>trams vençuts fins al 31/12/04</t>
  </si>
  <si>
    <t>trams vençuts fins al 31/12/03</t>
  </si>
  <si>
    <t>PROFESSORAT ORDINARI: complements addicionals de gestió</t>
  </si>
  <si>
    <t>(taules)</t>
  </si>
  <si>
    <t>(0%)</t>
  </si>
  <si>
    <t>(1%)</t>
  </si>
  <si>
    <t xml:space="preserve">tram </t>
  </si>
  <si>
    <t>gener-maig</t>
  </si>
  <si>
    <t>juny-des</t>
  </si>
  <si>
    <t>G1</t>
  </si>
  <si>
    <t>nivell 1</t>
  </si>
  <si>
    <t>G2</t>
  </si>
  <si>
    <t>nivell 2</t>
  </si>
  <si>
    <t>G3</t>
  </si>
  <si>
    <t>nivell 3</t>
  </si>
  <si>
    <t>G4</t>
  </si>
  <si>
    <t>nivell 4</t>
  </si>
  <si>
    <t>PROFESSORAT LABORAL: retribucions any 2023</t>
  </si>
  <si>
    <t>CATEGORIA</t>
  </si>
  <si>
    <t>Descripció</t>
  </si>
  <si>
    <t>Ded.</t>
  </si>
  <si>
    <t>Sou base</t>
  </si>
  <si>
    <t>C.Cat</t>
  </si>
  <si>
    <t>C.Lloc</t>
  </si>
  <si>
    <t>Mes</t>
  </si>
  <si>
    <t>Bases</t>
  </si>
  <si>
    <t>Any</t>
  </si>
  <si>
    <t>DLK1D</t>
  </si>
  <si>
    <t>Professor catedràtic</t>
  </si>
  <si>
    <t>C</t>
  </si>
  <si>
    <t>C3/P6</t>
  </si>
  <si>
    <t>DLG1D</t>
  </si>
  <si>
    <t xml:space="preserve">Professor agregat </t>
  </si>
  <si>
    <t>DLG1T</t>
  </si>
  <si>
    <t>Professor agregat interí</t>
  </si>
  <si>
    <t>DLL1T</t>
  </si>
  <si>
    <t>Professor lector</t>
  </si>
  <si>
    <t>DLC1*</t>
  </si>
  <si>
    <t>Professor col·laborador</t>
  </si>
  <si>
    <t>DLC2*</t>
  </si>
  <si>
    <t>Prof. col·laborador amb títol doctor</t>
  </si>
  <si>
    <t>DLAJT</t>
  </si>
  <si>
    <t>Ajudant</t>
  </si>
  <si>
    <t>DLADT</t>
  </si>
  <si>
    <t>Ajudant amb títol de doctor</t>
  </si>
  <si>
    <t>Conceptes rettribuitus: Sou base / C.Cat: complement categoria / C.Lloc: complement lloc de treball / AMU: acord Mesa Universitats</t>
  </si>
  <si>
    <t>revisat UUPPCC</t>
  </si>
  <si>
    <t>PROFESSORAT ASSOCIAT: retribucions any 2023</t>
  </si>
  <si>
    <t>ASSOCIAT 1R TIPUS</t>
  </si>
  <si>
    <t>Professor associat 1t</t>
  </si>
  <si>
    <t>2h (1+1)</t>
  </si>
  <si>
    <t>Professor associat 1t (sense paga extra)</t>
  </si>
  <si>
    <t>4h (2+2)</t>
  </si>
  <si>
    <t>6h (3+3)</t>
  </si>
  <si>
    <t>8h (4+4)</t>
  </si>
  <si>
    <t>10h (5+5)</t>
  </si>
  <si>
    <t>12h (6+6)</t>
  </si>
  <si>
    <t>ASSOCIAT 2N TIPUS</t>
  </si>
  <si>
    <t>Professor associat 2t</t>
  </si>
  <si>
    <t>Professor associat 2t (sense paga extra)</t>
  </si>
  <si>
    <t>Professor associat 4t</t>
  </si>
  <si>
    <t>Professor associat 4t (sense paga extra)</t>
  </si>
  <si>
    <t>PROFESSORAT SUBSTITUT: retribucions any 2023</t>
  </si>
  <si>
    <t>SUBSTITUT 2N TIPUS</t>
  </si>
  <si>
    <t>Professor substitut 2t</t>
  </si>
  <si>
    <t>Professor substitut 2t (sense paga extra)</t>
  </si>
  <si>
    <t>14h (7+7)</t>
  </si>
  <si>
    <t>16h (8+8)</t>
  </si>
  <si>
    <t>PROFESSORAT LABORAL: complements</t>
  </si>
  <si>
    <t>Antiguitat</t>
  </si>
  <si>
    <t>(3,55%)</t>
  </si>
  <si>
    <t>(4,5%)</t>
  </si>
  <si>
    <t>(3%)</t>
  </si>
  <si>
    <t>2010 (0,3% i -5%)</t>
  </si>
  <si>
    <t>(1,5% i 1,75%)</t>
  </si>
  <si>
    <t>(2,25% i 2,5%)</t>
  </si>
  <si>
    <t>(2% i 2%)</t>
  </si>
  <si>
    <t>(0,9%)</t>
  </si>
  <si>
    <t>(3,5%)</t>
  </si>
  <si>
    <t>laboral temps complet</t>
  </si>
  <si>
    <t>DL</t>
  </si>
  <si>
    <t>6L</t>
  </si>
  <si>
    <t>laboral temps parcial P6</t>
  </si>
  <si>
    <t>laboral temps parcial P3</t>
  </si>
  <si>
    <t>3L</t>
  </si>
  <si>
    <t>associat/substitut 16h</t>
  </si>
  <si>
    <t>8A</t>
  </si>
  <si>
    <t>associat/substitut 14h</t>
  </si>
  <si>
    <t>7A</t>
  </si>
  <si>
    <t>associat/substitut 12h</t>
  </si>
  <si>
    <t>6A</t>
  </si>
  <si>
    <t>associat/substitut 10h</t>
  </si>
  <si>
    <t>5A</t>
  </si>
  <si>
    <t>associat/substitut 8h</t>
  </si>
  <si>
    <t>4A</t>
  </si>
  <si>
    <t>associat/substitut 6h</t>
  </si>
  <si>
    <t>3A</t>
  </si>
  <si>
    <t>associat/substitut 4h</t>
  </si>
  <si>
    <t>2A</t>
  </si>
  <si>
    <t>associat/substitut 2h</t>
  </si>
  <si>
    <t>1A</t>
  </si>
  <si>
    <t>Comp. bàsic MÈRITS DOCENTS</t>
  </si>
  <si>
    <t>catedràtic</t>
  </si>
  <si>
    <t>K1</t>
  </si>
  <si>
    <t>agregat</t>
  </si>
  <si>
    <t>LG</t>
  </si>
  <si>
    <t>lector</t>
  </si>
  <si>
    <t>L1</t>
  </si>
  <si>
    <t>col. permanent doctor</t>
  </si>
  <si>
    <t>col·laborador permanent</t>
  </si>
  <si>
    <t>Comp. bàsic per TRAMS D'INVESTIGACIÓ</t>
  </si>
  <si>
    <t>PROFESSORAT LABORAL: c. addicionals any 2023</t>
  </si>
  <si>
    <t>E1</t>
  </si>
  <si>
    <t>Catedràtic</t>
  </si>
  <si>
    <t>E2</t>
  </si>
  <si>
    <t>E3</t>
  </si>
  <si>
    <t>E4</t>
  </si>
  <si>
    <t>A5</t>
  </si>
  <si>
    <t>concedits amb efectes de 2007</t>
  </si>
  <si>
    <t>F1</t>
  </si>
  <si>
    <t>Agregat</t>
  </si>
  <si>
    <t>F2</t>
  </si>
  <si>
    <t>F3</t>
  </si>
  <si>
    <t>F4</t>
  </si>
  <si>
    <t>B5</t>
  </si>
  <si>
    <t>Lector</t>
  </si>
  <si>
    <t>C5</t>
  </si>
  <si>
    <t>H1</t>
  </si>
  <si>
    <t>Col. Perm. Doc</t>
  </si>
  <si>
    <t>H2</t>
  </si>
  <si>
    <t>H3</t>
  </si>
  <si>
    <t>H4</t>
  </si>
  <si>
    <t>I1</t>
  </si>
  <si>
    <t>Col. Perm</t>
  </si>
  <si>
    <t>I2</t>
  </si>
  <si>
    <t>I3</t>
  </si>
  <si>
    <t>I4</t>
  </si>
  <si>
    <t>Complement addicional de recerca</t>
  </si>
  <si>
    <t>PROFESSORAT LABORAL: complements addicionals de gestió</t>
  </si>
  <si>
    <t>L2</t>
  </si>
  <si>
    <t>L3</t>
  </si>
  <si>
    <t>L4</t>
  </si>
  <si>
    <t>CÀRRECS ACADÈMICS ANY 2023</t>
  </si>
  <si>
    <t>Denominació del càrrec</t>
  </si>
  <si>
    <t>Index</t>
  </si>
  <si>
    <t>c.addiccional</t>
  </si>
  <si>
    <t>Rector/a</t>
  </si>
  <si>
    <t>Vicerector/a</t>
  </si>
  <si>
    <t>Secretàri/a general</t>
  </si>
  <si>
    <t>Director/a de l'Agència de Polítiques de Qualitat de la UB</t>
  </si>
  <si>
    <t>Director/a de l'Agència de Postgrau</t>
  </si>
  <si>
    <t>Síndic/a de Greuges</t>
  </si>
  <si>
    <t>Degà/ana</t>
  </si>
  <si>
    <t>Director/a d'Escola Universitària</t>
  </si>
  <si>
    <t>Director/a de l'Institut de Desenvolupament Professional IDP-ICE</t>
  </si>
  <si>
    <t>Sotscoordinador/a de PAAU</t>
  </si>
  <si>
    <t>Vicedegà/ana</t>
  </si>
  <si>
    <t>Secretari/a de Facultat</t>
  </si>
  <si>
    <t>Vicedirector/a d'Escola Universitària</t>
  </si>
  <si>
    <t>Secretari/a d'Escola Universitària</t>
  </si>
  <si>
    <t>Secretari/a adjunt de Facultat</t>
  </si>
  <si>
    <t>Director/a adjunt/a de l'Institut de Desenvolupament Professional IDP-ICE</t>
  </si>
  <si>
    <t>Secretari/a de l'Institut de Desenvolupament Professional IDP-ICE</t>
  </si>
  <si>
    <t>Director/a de Departament</t>
  </si>
  <si>
    <t>Cap d'estudis</t>
  </si>
  <si>
    <t>Adjunt/a al Síndic de Greuges</t>
  </si>
  <si>
    <t>Secretari/a de Departament</t>
  </si>
  <si>
    <t>Delegat/ada de Centre Adscrit</t>
  </si>
  <si>
    <t>Coordinador/a d'Ensenyament</t>
  </si>
  <si>
    <t>Cap de secció de l'Institut de Desenvolupament Professional IDP-ICE</t>
  </si>
  <si>
    <t>Director/a d'Institut Universitari</t>
  </si>
  <si>
    <t>INVESTIGADORS (imports mínims fixats pel 1r conveni del personal laboral docent i investigador de les Universitats Públiques Catalanes)</t>
  </si>
  <si>
    <t>INVESTIGADORS PREDOCTORALS (imports mínims fixats per l'EPIF, vigència des del 16/3/19)</t>
  </si>
  <si>
    <t>IV conveni AGE</t>
  </si>
  <si>
    <t>sense pe</t>
  </si>
  <si>
    <t>amb pe</t>
  </si>
  <si>
    <t>laboral grup I</t>
  </si>
  <si>
    <t>mes (12)</t>
  </si>
  <si>
    <t>bases</t>
  </si>
  <si>
    <t>mes (14)</t>
  </si>
  <si>
    <t>1r i 2n any</t>
  </si>
  <si>
    <t>3r any</t>
  </si>
  <si>
    <t>4t any</t>
  </si>
  <si>
    <t>Hores</t>
  </si>
  <si>
    <t>A</t>
  </si>
  <si>
    <t>E</t>
  </si>
  <si>
    <t>A 6P</t>
  </si>
  <si>
    <t>A 3P</t>
  </si>
  <si>
    <t>E 6P</t>
  </si>
  <si>
    <t>E 3P</t>
  </si>
  <si>
    <t>D 6P</t>
  </si>
  <si>
    <t>D 3P</t>
  </si>
  <si>
    <t>C 6P</t>
  </si>
  <si>
    <t>C 3P</t>
  </si>
  <si>
    <t>B 3P</t>
  </si>
  <si>
    <t>B 6P</t>
  </si>
  <si>
    <t>Justicia</t>
  </si>
  <si>
    <t>2023 '(3,5%)</t>
  </si>
  <si>
    <t>2023 (3,5%)</t>
  </si>
  <si>
    <t>Reg. IPC sou</t>
  </si>
  <si>
    <t>Reg.IPC sou</t>
  </si>
  <si>
    <t>D1</t>
  </si>
  <si>
    <t>D2</t>
  </si>
  <si>
    <t>D4</t>
  </si>
  <si>
    <t>D5</t>
  </si>
  <si>
    <t>D6</t>
  </si>
  <si>
    <t>D7</t>
  </si>
  <si>
    <t>Triennis Investigadors 2023</t>
  </si>
  <si>
    <t>sense paga extra</t>
  </si>
  <si>
    <t>amb paga extra</t>
  </si>
  <si>
    <t xml:space="preserve"> bases</t>
  </si>
  <si>
    <t xml:space="preserve">Investigador postdoctoral </t>
  </si>
  <si>
    <t>sou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</si>
</sst>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color theme="1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4" fontId="5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4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4" fontId="15" fillId="0" borderId="7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4" fontId="15" fillId="0" borderId="14" xfId="0" quotePrefix="1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4" fontId="15" fillId="0" borderId="10" xfId="0" quotePrefix="1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horizontal="right" vertical="center"/>
    </xf>
    <xf numFmtId="4" fontId="15" fillId="0" borderId="14" xfId="0" quotePrefix="1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15" fillId="0" borderId="8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5" fillId="0" borderId="0" xfId="0" quotePrefix="1" applyNumberFormat="1" applyFont="1" applyAlignment="1">
      <alignment horizontal="center" vertical="center"/>
    </xf>
    <xf numFmtId="4" fontId="15" fillId="0" borderId="19" xfId="0" quotePrefix="1" applyNumberFormat="1" applyFont="1" applyBorder="1" applyAlignment="1">
      <alignment horizontal="right" vertical="center"/>
    </xf>
    <xf numFmtId="4" fontId="15" fillId="0" borderId="19" xfId="0" applyNumberFormat="1" applyFont="1" applyBorder="1" applyAlignment="1">
      <alignment vertical="center"/>
    </xf>
    <xf numFmtId="4" fontId="15" fillId="0" borderId="0" xfId="0" applyNumberFormat="1" applyFont="1" applyAlignment="1">
      <alignment horizontal="right" vertical="center"/>
    </xf>
    <xf numFmtId="4" fontId="15" fillId="0" borderId="0" xfId="0" quotePrefix="1" applyNumberFormat="1" applyFont="1" applyAlignment="1">
      <alignment horizontal="right" vertical="center"/>
    </xf>
    <xf numFmtId="4" fontId="9" fillId="0" borderId="17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4" fontId="15" fillId="0" borderId="28" xfId="0" applyNumberFormat="1" applyFont="1" applyBorder="1" applyAlignment="1">
      <alignment vertical="center"/>
    </xf>
    <xf numFmtId="4" fontId="15" fillId="0" borderId="16" xfId="0" applyNumberFormat="1" applyFont="1" applyBorder="1" applyAlignment="1">
      <alignment horizontal="right" vertical="center"/>
    </xf>
    <xf numFmtId="4" fontId="15" fillId="0" borderId="16" xfId="0" quotePrefix="1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vertical="center"/>
    </xf>
    <xf numFmtId="4" fontId="15" fillId="0" borderId="28" xfId="0" quotePrefix="1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" fontId="15" fillId="0" borderId="20" xfId="0" applyNumberFormat="1" applyFont="1" applyBorder="1" applyAlignment="1">
      <alignment vertical="center"/>
    </xf>
    <xf numFmtId="4" fontId="15" fillId="0" borderId="21" xfId="0" applyNumberFormat="1" applyFont="1" applyBorder="1" applyAlignment="1">
      <alignment vertical="center"/>
    </xf>
    <xf numFmtId="4" fontId="15" fillId="0" borderId="21" xfId="0" quotePrefix="1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vertical="center"/>
    </xf>
    <xf numFmtId="4" fontId="15" fillId="0" borderId="27" xfId="0" quotePrefix="1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4" fontId="15" fillId="0" borderId="16" xfId="0" applyNumberFormat="1" applyFont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0" borderId="1" xfId="0" quotePrefix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5" fillId="0" borderId="12" xfId="0" quotePrefix="1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/>
    </xf>
    <xf numFmtId="4" fontId="15" fillId="0" borderId="1" xfId="0" quotePrefix="1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right" vertical="center"/>
    </xf>
    <xf numFmtId="4" fontId="15" fillId="0" borderId="8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9" fontId="2" fillId="0" borderId="0" xfId="0" quotePrefix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13" xfId="0" applyNumberFormat="1" applyFont="1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19" xfId="0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4" fontId="2" fillId="0" borderId="29" xfId="0" applyNumberFormat="1" applyFont="1" applyBorder="1" applyAlignment="1">
      <alignment vertical="center"/>
    </xf>
    <xf numFmtId="4" fontId="15" fillId="0" borderId="29" xfId="0" quotePrefix="1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4" fontId="9" fillId="0" borderId="27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9" fontId="2" fillId="0" borderId="10" xfId="0" quotePrefix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2" fillId="0" borderId="0" xfId="0" applyFont="1" applyAlignment="1" applyProtection="1">
      <alignment horizontal="centerContinuous" vertical="center"/>
      <protection hidden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horizontal="centerContinuous" vertical="center"/>
    </xf>
    <xf numFmtId="0" fontId="9" fillId="0" borderId="19" xfId="0" applyFont="1" applyBorder="1" applyAlignment="1">
      <alignment horizontal="centerContinuous" vertical="center"/>
    </xf>
    <xf numFmtId="0" fontId="9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textRotation="255" shrinkToFit="1"/>
    </xf>
    <xf numFmtId="0" fontId="2" fillId="0" borderId="11" xfId="0" applyFont="1" applyBorder="1" applyAlignment="1">
      <alignment horizontal="center" textRotation="255" shrinkToFit="1"/>
    </xf>
    <xf numFmtId="0" fontId="9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4" fillId="0" borderId="0" xfId="0" applyNumberFormat="1" applyFont="1"/>
    <xf numFmtId="4" fontId="2" fillId="0" borderId="16" xfId="0" quotePrefix="1" applyNumberFormat="1" applyFont="1" applyBorder="1" applyAlignment="1">
      <alignment horizontal="center" vertical="center"/>
    </xf>
    <xf numFmtId="0" fontId="17" fillId="0" borderId="0" xfId="0" applyFont="1"/>
    <xf numFmtId="0" fontId="1" fillId="0" borderId="0" xfId="0" applyFont="1"/>
    <xf numFmtId="4" fontId="0" fillId="0" borderId="0" xfId="0" applyNumberFormat="1"/>
    <xf numFmtId="4" fontId="17" fillId="2" borderId="0" xfId="0" applyNumberFormat="1" applyFont="1" applyFill="1"/>
    <xf numFmtId="4" fontId="0" fillId="2" borderId="0" xfId="0" applyNumberFormat="1" applyFill="1"/>
    <xf numFmtId="0" fontId="17" fillId="3" borderId="0" xfId="0" applyFont="1" applyFill="1"/>
    <xf numFmtId="4" fontId="2" fillId="0" borderId="1" xfId="0" quotePrefix="1" applyNumberFormat="1" applyFont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/>
    <xf numFmtId="164" fontId="0" fillId="0" borderId="0" xfId="0" applyNumberFormat="1"/>
    <xf numFmtId="4" fontId="2" fillId="0" borderId="14" xfId="0" quotePrefix="1" applyNumberFormat="1" applyFont="1" applyBorder="1" applyAlignment="1">
      <alignment horizontal="right" vertical="center"/>
    </xf>
    <xf numFmtId="4" fontId="2" fillId="0" borderId="0" xfId="0" quotePrefix="1" applyNumberFormat="1" applyFont="1" applyAlignment="1">
      <alignment horizontal="right" vertical="center"/>
    </xf>
    <xf numFmtId="4" fontId="2" fillId="0" borderId="21" xfId="0" quotePrefix="1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" xfId="0" quotePrefix="1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13" fillId="0" borderId="0" xfId="0" applyFont="1"/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0" fontId="13" fillId="0" borderId="13" xfId="0" applyFont="1" applyBorder="1"/>
    <xf numFmtId="4" fontId="13" fillId="0" borderId="13" xfId="0" applyNumberFormat="1" applyFont="1" applyBorder="1"/>
    <xf numFmtId="4" fontId="12" fillId="0" borderId="1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4" fontId="13" fillId="0" borderId="0" xfId="0" applyNumberFormat="1" applyFont="1"/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9" fillId="0" borderId="0" xfId="0" applyFont="1"/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3" xfId="1" applyFont="1" applyBorder="1" applyAlignment="1">
      <alignment vertical="center"/>
    </xf>
    <xf numFmtId="0" fontId="20" fillId="0" borderId="13" xfId="1" applyFont="1" applyBorder="1" applyAlignment="1">
      <alignment horizontal="left" vertical="center"/>
    </xf>
    <xf numFmtId="4" fontId="20" fillId="0" borderId="13" xfId="1" applyNumberFormat="1" applyFont="1" applyBorder="1" applyAlignment="1">
      <alignment vertical="center"/>
    </xf>
    <xf numFmtId="4" fontId="20" fillId="0" borderId="13" xfId="1" applyNumberFormat="1" applyFont="1" applyBorder="1" applyAlignment="1">
      <alignment horizontal="right" vertical="center"/>
    </xf>
    <xf numFmtId="0" fontId="20" fillId="0" borderId="13" xfId="1" applyFont="1" applyFill="1" applyBorder="1" applyAlignment="1">
      <alignment horizontal="center" vertical="center"/>
    </xf>
    <xf numFmtId="4" fontId="20" fillId="0" borderId="13" xfId="1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9" fontId="2" fillId="0" borderId="13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textRotation="255" shrinkToFit="1"/>
    </xf>
    <xf numFmtId="0" fontId="2" fillId="0" borderId="17" xfId="0" applyFont="1" applyBorder="1" applyAlignment="1">
      <alignment horizontal="center" textRotation="255" shrinkToFit="1"/>
    </xf>
    <xf numFmtId="0" fontId="2" fillId="0" borderId="11" xfId="0" applyFont="1" applyBorder="1" applyAlignment="1">
      <alignment horizont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20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41</xdr:row>
      <xdr:rowOff>114300</xdr:rowOff>
    </xdr:from>
    <xdr:to>
      <xdr:col>1</xdr:col>
      <xdr:colOff>28575</xdr:colOff>
      <xdr:row>41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66675" y="68961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46</xdr:row>
      <xdr:rowOff>104775</xdr:rowOff>
    </xdr:from>
    <xdr:to>
      <xdr:col>1</xdr:col>
      <xdr:colOff>9525</xdr:colOff>
      <xdr:row>46</xdr:row>
      <xdr:rowOff>104775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66675" y="78390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41</xdr:row>
      <xdr:rowOff>114300</xdr:rowOff>
    </xdr:from>
    <xdr:to>
      <xdr:col>0</xdr:col>
      <xdr:colOff>66675</xdr:colOff>
      <xdr:row>51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6675" y="6896100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51</xdr:row>
      <xdr:rowOff>95250</xdr:rowOff>
    </xdr:from>
    <xdr:to>
      <xdr:col>1</xdr:col>
      <xdr:colOff>0</xdr:colOff>
      <xdr:row>51</xdr:row>
      <xdr:rowOff>95250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0" y="87820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0" y="3486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3322" name="Line 1">
          <a:extLst>
            <a:ext uri="{FF2B5EF4-FFF2-40B4-BE49-F238E27FC236}">
              <a16:creationId xmlns:a16="http://schemas.microsoft.com/office/drawing/2014/main" id="{00000000-0008-0000-0500-00000A340000}"/>
            </a:ext>
          </a:extLst>
        </xdr:cNvPr>
        <xdr:cNvSpPr>
          <a:spLocks noChangeShapeType="1"/>
        </xdr:cNvSpPr>
      </xdr:nvSpPr>
      <xdr:spPr bwMode="auto">
        <a:xfrm>
          <a:off x="0" y="1590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0" y="249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6394" name="Line 1">
          <a:extLst>
            <a:ext uri="{FF2B5EF4-FFF2-40B4-BE49-F238E27FC236}">
              <a16:creationId xmlns:a16="http://schemas.microsoft.com/office/drawing/2014/main" id="{00000000-0008-0000-0900-00000A400000}"/>
            </a:ext>
          </a:extLst>
        </xdr:cNvPr>
        <xdr:cNvSpPr>
          <a:spLocks noChangeShapeType="1"/>
        </xdr:cNvSpPr>
      </xdr:nvSpPr>
      <xdr:spPr bwMode="auto">
        <a:xfrm>
          <a:off x="0" y="1590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9"/>
  <sheetViews>
    <sheetView tabSelected="1" zoomScaleNormal="100" workbookViewId="0">
      <selection activeCell="B2" sqref="B2"/>
    </sheetView>
  </sheetViews>
  <sheetFormatPr defaultColWidth="11.44140625" defaultRowHeight="15" customHeight="1" x14ac:dyDescent="0.25"/>
  <cols>
    <col min="1" max="1" width="11.44140625" style="3" customWidth="1"/>
    <col min="2" max="2" width="21.88671875" style="3" customWidth="1"/>
    <col min="3" max="3" width="7.44140625" style="3" bestFit="1" customWidth="1"/>
    <col min="4" max="4" width="6.5546875" style="3" bestFit="1" customWidth="1"/>
    <col min="5" max="8" width="9.5546875" style="3" customWidth="1"/>
    <col min="9" max="9" width="10.109375" style="3" customWidth="1"/>
    <col min="10" max="21" width="9.5546875" style="3" customWidth="1"/>
    <col min="22" max="22" width="10.21875" style="3" bestFit="1" customWidth="1"/>
    <col min="23" max="23" width="11.44140625" style="3"/>
    <col min="24" max="24" width="0" style="3" hidden="1" customWidth="1"/>
    <col min="25" max="16384" width="11.44140625" style="3"/>
  </cols>
  <sheetData>
    <row r="1" spans="1:24" ht="30" customHeight="1" x14ac:dyDescent="0.25">
      <c r="B1" s="16" t="s">
        <v>0</v>
      </c>
      <c r="D1" s="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8"/>
      <c r="R1" s="38"/>
    </row>
    <row r="2" spans="1:24" ht="30.75" customHeight="1" x14ac:dyDescent="0.25"/>
    <row r="3" spans="1:24" ht="13.8" x14ac:dyDescent="0.25">
      <c r="A3" s="177"/>
      <c r="B3" s="177"/>
      <c r="C3" s="177"/>
      <c r="D3" s="191"/>
      <c r="E3" s="253" t="s">
        <v>1</v>
      </c>
      <c r="F3" s="254"/>
      <c r="G3" s="254"/>
      <c r="H3" s="254"/>
      <c r="I3" s="254"/>
      <c r="J3" s="254"/>
      <c r="K3" s="254"/>
      <c r="L3" s="254"/>
      <c r="M3" s="254"/>
      <c r="N3" s="255"/>
      <c r="O3" s="256" t="s">
        <v>2</v>
      </c>
      <c r="P3" s="256"/>
      <c r="Q3" s="256"/>
      <c r="R3" s="256"/>
      <c r="S3" s="256"/>
      <c r="T3" s="256"/>
      <c r="U3" s="256"/>
      <c r="V3" s="256"/>
    </row>
    <row r="4" spans="1:24" ht="13.8" x14ac:dyDescent="0.25">
      <c r="A4" s="41"/>
      <c r="B4" s="42"/>
      <c r="C4" s="190"/>
      <c r="D4" s="43"/>
      <c r="E4" s="44" t="s">
        <v>3</v>
      </c>
      <c r="F4" s="239" t="s">
        <v>4</v>
      </c>
      <c r="G4" s="235"/>
      <c r="H4" s="235"/>
      <c r="I4" s="235"/>
      <c r="J4" s="235"/>
      <c r="K4" s="237"/>
      <c r="L4" s="45" t="s">
        <v>5</v>
      </c>
      <c r="M4" s="233" t="s">
        <v>6</v>
      </c>
      <c r="N4" s="234"/>
      <c r="O4" s="233" t="s">
        <v>3</v>
      </c>
      <c r="P4" s="234"/>
      <c r="Q4" s="232" t="s">
        <v>4</v>
      </c>
      <c r="R4" s="232"/>
      <c r="S4" s="232"/>
      <c r="T4" s="232"/>
      <c r="U4" s="232"/>
      <c r="V4" s="44" t="s">
        <v>5</v>
      </c>
    </row>
    <row r="5" spans="1:24" ht="15" customHeight="1" x14ac:dyDescent="0.25">
      <c r="A5" s="46" t="s">
        <v>7</v>
      </c>
      <c r="B5" s="47" t="s">
        <v>8</v>
      </c>
      <c r="C5" s="178" t="s">
        <v>9</v>
      </c>
      <c r="D5" s="48" t="s">
        <v>10</v>
      </c>
      <c r="E5" s="44" t="s">
        <v>11</v>
      </c>
      <c r="F5" s="44" t="s">
        <v>12</v>
      </c>
      <c r="G5" s="44" t="s">
        <v>13</v>
      </c>
      <c r="H5" s="44" t="s">
        <v>14</v>
      </c>
      <c r="I5" s="216" t="s">
        <v>309</v>
      </c>
      <c r="J5" s="232" t="s">
        <v>15</v>
      </c>
      <c r="K5" s="232" t="s">
        <v>16</v>
      </c>
      <c r="L5" s="50" t="s">
        <v>17</v>
      </c>
      <c r="M5" s="44" t="s">
        <v>11</v>
      </c>
      <c r="N5" s="238" t="s">
        <v>310</v>
      </c>
      <c r="O5" s="44" t="s">
        <v>11</v>
      </c>
      <c r="P5" s="44" t="s">
        <v>12</v>
      </c>
      <c r="Q5" s="44" t="s">
        <v>18</v>
      </c>
      <c r="R5" s="44" t="s">
        <v>13</v>
      </c>
      <c r="S5" s="232" t="s">
        <v>14</v>
      </c>
      <c r="T5" s="232" t="s">
        <v>15</v>
      </c>
      <c r="U5" s="232" t="s">
        <v>16</v>
      </c>
      <c r="V5" s="50" t="s">
        <v>19</v>
      </c>
    </row>
    <row r="6" spans="1:24" ht="20.100000000000001" customHeight="1" x14ac:dyDescent="0.25">
      <c r="A6" s="51" t="s">
        <v>20</v>
      </c>
      <c r="B6" s="155" t="s">
        <v>21</v>
      </c>
      <c r="C6" s="236" t="s">
        <v>22</v>
      </c>
      <c r="D6" s="236">
        <v>29</v>
      </c>
      <c r="E6" s="54">
        <v>1300.8800000000001</v>
      </c>
      <c r="F6" s="55">
        <v>1019.23</v>
      </c>
      <c r="G6" s="55">
        <v>1149.17</v>
      </c>
      <c r="H6" s="56" t="s">
        <v>23</v>
      </c>
      <c r="I6" s="210">
        <v>90.63</v>
      </c>
      <c r="J6" s="57">
        <v>242.36</v>
      </c>
      <c r="K6" s="58">
        <v>7.13</v>
      </c>
      <c r="L6" s="59">
        <v>3718.7700000000004</v>
      </c>
      <c r="M6" s="54">
        <v>802.76</v>
      </c>
      <c r="N6" s="57">
        <v>55.93</v>
      </c>
      <c r="O6" s="54">
        <v>17216.080000000002</v>
      </c>
      <c r="P6" s="60">
        <v>2038.46</v>
      </c>
      <c r="Q6" s="61">
        <v>12230.76</v>
      </c>
      <c r="R6" s="61">
        <v>16088.380000000001</v>
      </c>
      <c r="S6" s="56" t="s">
        <v>23</v>
      </c>
      <c r="T6" s="57">
        <v>3323.64</v>
      </c>
      <c r="U6" s="62">
        <v>85.56</v>
      </c>
      <c r="V6" s="63">
        <v>50982.880000000005</v>
      </c>
      <c r="X6" s="64">
        <v>206.61</v>
      </c>
    </row>
    <row r="7" spans="1:24" ht="20.100000000000001" customHeight="1" x14ac:dyDescent="0.25">
      <c r="A7" s="51" t="s">
        <v>20</v>
      </c>
      <c r="B7" s="155"/>
      <c r="C7" s="236" t="s">
        <v>24</v>
      </c>
      <c r="D7" s="236"/>
      <c r="E7" s="65">
        <v>563.54999999999995</v>
      </c>
      <c r="F7" s="66">
        <v>939.36</v>
      </c>
      <c r="G7" s="67" t="s">
        <v>23</v>
      </c>
      <c r="H7" s="67" t="s">
        <v>23</v>
      </c>
      <c r="I7" s="211">
        <v>39.299999999999997</v>
      </c>
      <c r="J7" s="15">
        <v>105.02</v>
      </c>
      <c r="K7" s="68">
        <v>3.09</v>
      </c>
      <c r="L7" s="59">
        <v>1611.0199999999998</v>
      </c>
      <c r="M7" s="65">
        <v>347.76</v>
      </c>
      <c r="N7" s="15">
        <v>24.26</v>
      </c>
      <c r="O7" s="65">
        <v>7458.119999999999</v>
      </c>
      <c r="P7" s="69">
        <v>1878.72</v>
      </c>
      <c r="Q7" s="70">
        <v>11272.32</v>
      </c>
      <c r="R7" s="67" t="s">
        <v>23</v>
      </c>
      <c r="S7" s="67" t="s">
        <v>23</v>
      </c>
      <c r="T7" s="15">
        <v>1440.2</v>
      </c>
      <c r="U7" s="71">
        <v>37.08</v>
      </c>
      <c r="V7" s="72">
        <v>22086.44</v>
      </c>
      <c r="X7" s="73">
        <v>89.51</v>
      </c>
    </row>
    <row r="8" spans="1:24" ht="20.100000000000001" customHeight="1" x14ac:dyDescent="0.25">
      <c r="A8" s="51" t="s">
        <v>20</v>
      </c>
      <c r="B8" s="155"/>
      <c r="C8" s="236" t="s">
        <v>25</v>
      </c>
      <c r="D8" s="236"/>
      <c r="E8" s="65">
        <v>281.77999999999997</v>
      </c>
      <c r="F8" s="66">
        <v>469.68</v>
      </c>
      <c r="G8" s="67" t="s">
        <v>23</v>
      </c>
      <c r="H8" s="67" t="s">
        <v>23</v>
      </c>
      <c r="I8" s="211">
        <v>19.66</v>
      </c>
      <c r="J8" s="15">
        <v>52.55</v>
      </c>
      <c r="K8" s="68">
        <v>1.55</v>
      </c>
      <c r="L8" s="59">
        <v>805.56</v>
      </c>
      <c r="M8" s="65">
        <v>173.88</v>
      </c>
      <c r="N8" s="15">
        <v>12.14</v>
      </c>
      <c r="O8" s="74">
        <v>3729.12</v>
      </c>
      <c r="P8" s="75">
        <v>939.36</v>
      </c>
      <c r="Q8" s="76">
        <v>5636.16</v>
      </c>
      <c r="R8" s="77" t="s">
        <v>23</v>
      </c>
      <c r="S8" s="77" t="s">
        <v>23</v>
      </c>
      <c r="T8" s="78">
        <v>720.66</v>
      </c>
      <c r="U8" s="79">
        <v>18.600000000000001</v>
      </c>
      <c r="V8" s="72">
        <v>11043.9</v>
      </c>
      <c r="X8" s="80">
        <v>44.77</v>
      </c>
    </row>
    <row r="9" spans="1:24" ht="20.100000000000001" customHeight="1" x14ac:dyDescent="0.25">
      <c r="A9" s="81" t="s">
        <v>26</v>
      </c>
      <c r="B9" s="158" t="s">
        <v>27</v>
      </c>
      <c r="C9" s="82" t="s">
        <v>22</v>
      </c>
      <c r="D9" s="82">
        <v>27</v>
      </c>
      <c r="E9" s="83">
        <v>1300.8800000000001</v>
      </c>
      <c r="F9" s="84">
        <v>933.5</v>
      </c>
      <c r="G9" s="84">
        <v>536.13</v>
      </c>
      <c r="H9" s="85" t="s">
        <v>23</v>
      </c>
      <c r="I9" s="212">
        <v>90.63</v>
      </c>
      <c r="J9" s="86">
        <v>193.34</v>
      </c>
      <c r="K9" s="87">
        <v>7.13</v>
      </c>
      <c r="L9" s="88">
        <v>2970.9800000000005</v>
      </c>
      <c r="M9" s="83">
        <v>802.76</v>
      </c>
      <c r="N9" s="86">
        <v>55.93</v>
      </c>
      <c r="O9" s="65">
        <v>17216.080000000002</v>
      </c>
      <c r="P9" s="69">
        <v>1867</v>
      </c>
      <c r="Q9" s="70">
        <v>11202</v>
      </c>
      <c r="R9" s="70">
        <v>7505.82</v>
      </c>
      <c r="S9" s="67" t="s">
        <v>23</v>
      </c>
      <c r="T9" s="15">
        <v>2637.36</v>
      </c>
      <c r="U9" s="71">
        <v>85.56</v>
      </c>
      <c r="V9" s="89">
        <v>40513.82</v>
      </c>
      <c r="X9" s="90">
        <v>164.79</v>
      </c>
    </row>
    <row r="10" spans="1:24" ht="20.100000000000001" customHeight="1" x14ac:dyDescent="0.25">
      <c r="A10" s="51" t="s">
        <v>26</v>
      </c>
      <c r="B10" s="155"/>
      <c r="C10" s="236" t="s">
        <v>24</v>
      </c>
      <c r="D10" s="236"/>
      <c r="E10" s="65">
        <v>563.54999999999995</v>
      </c>
      <c r="F10" s="66">
        <v>636.65</v>
      </c>
      <c r="G10" s="67" t="s">
        <v>23</v>
      </c>
      <c r="H10" s="67" t="s">
        <v>23</v>
      </c>
      <c r="I10" s="211">
        <v>39.299999999999997</v>
      </c>
      <c r="J10" s="15">
        <v>83.79</v>
      </c>
      <c r="K10" s="68">
        <v>3.09</v>
      </c>
      <c r="L10" s="59">
        <v>1287.0799999999997</v>
      </c>
      <c r="M10" s="65">
        <v>347.76</v>
      </c>
      <c r="N10" s="15">
        <v>24.26</v>
      </c>
      <c r="O10" s="65">
        <v>7458.119999999999</v>
      </c>
      <c r="P10" s="69">
        <v>1273.3</v>
      </c>
      <c r="Q10" s="70">
        <v>7639.7999999999993</v>
      </c>
      <c r="R10" s="67" t="s">
        <v>23</v>
      </c>
      <c r="S10" s="67" t="s">
        <v>23</v>
      </c>
      <c r="T10" s="15">
        <v>1142.9800000000002</v>
      </c>
      <c r="U10" s="71">
        <v>37.08</v>
      </c>
      <c r="V10" s="72">
        <v>17551.28</v>
      </c>
      <c r="X10" s="90">
        <v>71.400000000000006</v>
      </c>
    </row>
    <row r="11" spans="1:24" ht="20.100000000000001" customHeight="1" x14ac:dyDescent="0.25">
      <c r="A11" s="91" t="s">
        <v>26</v>
      </c>
      <c r="B11" s="166"/>
      <c r="C11" s="92" t="s">
        <v>25</v>
      </c>
      <c r="D11" s="92"/>
      <c r="E11" s="74">
        <v>281.77999999999997</v>
      </c>
      <c r="F11" s="93">
        <v>318.32</v>
      </c>
      <c r="G11" s="77" t="s">
        <v>23</v>
      </c>
      <c r="H11" s="77" t="s">
        <v>23</v>
      </c>
      <c r="I11" s="213">
        <v>19.66</v>
      </c>
      <c r="J11" s="78">
        <v>41.92</v>
      </c>
      <c r="K11" s="79">
        <v>1.55</v>
      </c>
      <c r="L11" s="94">
        <v>643.56999999999982</v>
      </c>
      <c r="M11" s="74">
        <v>173.88</v>
      </c>
      <c r="N11" s="78">
        <v>12.14</v>
      </c>
      <c r="O11" s="74">
        <v>3729.12</v>
      </c>
      <c r="P11" s="75">
        <v>636.64</v>
      </c>
      <c r="Q11" s="76">
        <v>3819.84</v>
      </c>
      <c r="R11" s="77" t="s">
        <v>23</v>
      </c>
      <c r="S11" s="77" t="s">
        <v>23</v>
      </c>
      <c r="T11" s="78">
        <v>571.84</v>
      </c>
      <c r="U11" s="79">
        <v>18.600000000000001</v>
      </c>
      <c r="V11" s="95">
        <v>8776.0400000000009</v>
      </c>
      <c r="X11" s="80">
        <v>35.700000000000003</v>
      </c>
    </row>
    <row r="12" spans="1:24" ht="19.5" customHeight="1" x14ac:dyDescent="0.25">
      <c r="A12" s="51" t="s">
        <v>28</v>
      </c>
      <c r="B12" s="155" t="s">
        <v>29</v>
      </c>
      <c r="C12" s="236" t="s">
        <v>22</v>
      </c>
      <c r="D12" s="236">
        <v>26</v>
      </c>
      <c r="E12" s="65">
        <v>1300.8800000000001</v>
      </c>
      <c r="F12" s="66">
        <v>819</v>
      </c>
      <c r="G12" s="66">
        <v>331.04</v>
      </c>
      <c r="H12" s="67" t="s">
        <v>23</v>
      </c>
      <c r="I12" s="211">
        <v>90.63</v>
      </c>
      <c r="J12" s="15">
        <v>170.9</v>
      </c>
      <c r="K12" s="68">
        <v>7.13</v>
      </c>
      <c r="L12" s="72">
        <v>2628.9500000000003</v>
      </c>
      <c r="M12" s="65">
        <v>802.76</v>
      </c>
      <c r="N12" s="15">
        <v>55.93</v>
      </c>
      <c r="O12" s="65">
        <v>17216.080000000002</v>
      </c>
      <c r="P12" s="69">
        <v>1638</v>
      </c>
      <c r="Q12" s="70">
        <v>9828</v>
      </c>
      <c r="R12" s="70">
        <v>4634.5600000000004</v>
      </c>
      <c r="S12" s="67" t="s">
        <v>23</v>
      </c>
      <c r="T12" s="15">
        <v>2323.1999999999998</v>
      </c>
      <c r="U12" s="71">
        <v>85.56</v>
      </c>
      <c r="V12" s="72">
        <v>35725.399999999994</v>
      </c>
      <c r="X12" s="90">
        <v>145.71</v>
      </c>
    </row>
    <row r="13" spans="1:24" ht="20.100000000000001" customHeight="1" x14ac:dyDescent="0.25">
      <c r="A13" s="51" t="s">
        <v>28</v>
      </c>
      <c r="B13" s="155"/>
      <c r="C13" s="236" t="s">
        <v>24</v>
      </c>
      <c r="D13" s="236"/>
      <c r="E13" s="65">
        <v>563.54999999999995</v>
      </c>
      <c r="F13" s="66">
        <v>498.2</v>
      </c>
      <c r="G13" s="67" t="s">
        <v>23</v>
      </c>
      <c r="H13" s="67" t="s">
        <v>23</v>
      </c>
      <c r="I13" s="211">
        <v>39.299999999999997</v>
      </c>
      <c r="J13" s="15">
        <v>74.05</v>
      </c>
      <c r="K13" s="68">
        <v>3.09</v>
      </c>
      <c r="L13" s="72">
        <v>1138.8899999999999</v>
      </c>
      <c r="M13" s="65">
        <v>347.76</v>
      </c>
      <c r="N13" s="15">
        <v>24.26</v>
      </c>
      <c r="O13" s="65">
        <v>7458.119999999999</v>
      </c>
      <c r="P13" s="69">
        <v>996.4</v>
      </c>
      <c r="Q13" s="70">
        <v>5978.4</v>
      </c>
      <c r="R13" s="67" t="s">
        <v>23</v>
      </c>
      <c r="S13" s="67" t="s">
        <v>23</v>
      </c>
      <c r="T13" s="15">
        <v>1006.62</v>
      </c>
      <c r="U13" s="71">
        <v>37.08</v>
      </c>
      <c r="V13" s="72">
        <v>15476.619999999999</v>
      </c>
      <c r="X13" s="90">
        <v>63.13</v>
      </c>
    </row>
    <row r="14" spans="1:24" ht="20.100000000000001" customHeight="1" x14ac:dyDescent="0.25">
      <c r="A14" s="51" t="s">
        <v>28</v>
      </c>
      <c r="B14" s="167"/>
      <c r="C14" s="92" t="s">
        <v>25</v>
      </c>
      <c r="D14" s="236"/>
      <c r="E14" s="96">
        <v>281.77999999999997</v>
      </c>
      <c r="F14" s="97">
        <v>249.1</v>
      </c>
      <c r="G14" s="98" t="s">
        <v>23</v>
      </c>
      <c r="H14" s="98" t="s">
        <v>23</v>
      </c>
      <c r="I14" s="214">
        <v>19.66</v>
      </c>
      <c r="J14" s="99">
        <v>37.06</v>
      </c>
      <c r="K14" s="100">
        <v>1.55</v>
      </c>
      <c r="L14" s="101">
        <v>589.14999999999986</v>
      </c>
      <c r="M14" s="96">
        <v>173.88</v>
      </c>
      <c r="N14" s="99">
        <v>12.14</v>
      </c>
      <c r="O14" s="96">
        <v>3729.12</v>
      </c>
      <c r="P14" s="102">
        <v>498.2</v>
      </c>
      <c r="Q14" s="103">
        <v>2989.2</v>
      </c>
      <c r="R14" s="98" t="s">
        <v>23</v>
      </c>
      <c r="S14" s="98" t="s">
        <v>23</v>
      </c>
      <c r="T14" s="99">
        <v>503.8</v>
      </c>
      <c r="U14" s="104">
        <v>18.600000000000001</v>
      </c>
      <c r="V14" s="101">
        <v>7738.92</v>
      </c>
      <c r="X14" s="105">
        <v>31.57</v>
      </c>
    </row>
    <row r="15" spans="1:24" ht="20.100000000000001" customHeight="1" x14ac:dyDescent="0.25">
      <c r="A15" s="41" t="s">
        <v>30</v>
      </c>
      <c r="B15" s="155" t="s">
        <v>31</v>
      </c>
      <c r="C15" s="106" t="s">
        <v>22</v>
      </c>
      <c r="D15" s="106">
        <v>27</v>
      </c>
      <c r="E15" s="65">
        <v>1300.8800000000001</v>
      </c>
      <c r="F15" s="66">
        <v>933.5</v>
      </c>
      <c r="G15" s="66">
        <v>536.13</v>
      </c>
      <c r="H15" s="15">
        <v>40.950000000000003</v>
      </c>
      <c r="I15" s="215">
        <v>90.63</v>
      </c>
      <c r="J15" s="15">
        <v>193.34</v>
      </c>
      <c r="K15" s="107">
        <v>7.13</v>
      </c>
      <c r="L15" s="72">
        <v>3011.9300000000003</v>
      </c>
      <c r="M15" s="65">
        <v>802.76</v>
      </c>
      <c r="N15" s="15">
        <v>55.93</v>
      </c>
      <c r="O15" s="65">
        <v>17216.080000000002</v>
      </c>
      <c r="P15" s="66">
        <v>1867</v>
      </c>
      <c r="Q15" s="108">
        <v>11202</v>
      </c>
      <c r="R15" s="66">
        <v>7505.82</v>
      </c>
      <c r="S15" s="66">
        <v>491.40000000000003</v>
      </c>
      <c r="T15" s="15">
        <v>2637.36</v>
      </c>
      <c r="U15" s="68">
        <v>85.56</v>
      </c>
      <c r="V15" s="109">
        <v>41005.22</v>
      </c>
      <c r="X15" s="90">
        <v>164.79</v>
      </c>
    </row>
    <row r="16" spans="1:24" ht="20.100000000000001" customHeight="1" x14ac:dyDescent="0.25">
      <c r="A16" s="91" t="s">
        <v>30</v>
      </c>
      <c r="B16" s="166"/>
      <c r="C16" s="92" t="s">
        <v>24</v>
      </c>
      <c r="D16" s="92"/>
      <c r="E16" s="74">
        <v>563.54999999999995</v>
      </c>
      <c r="F16" s="93">
        <v>636.65</v>
      </c>
      <c r="G16" s="77" t="s">
        <v>23</v>
      </c>
      <c r="H16" s="199" t="s">
        <v>23</v>
      </c>
      <c r="I16" s="213">
        <v>39.299999999999997</v>
      </c>
      <c r="J16" s="78">
        <v>83.79</v>
      </c>
      <c r="K16" s="79">
        <v>3.09</v>
      </c>
      <c r="L16" s="95">
        <v>1287.0799999999997</v>
      </c>
      <c r="M16" s="74">
        <v>347.76</v>
      </c>
      <c r="N16" s="78">
        <v>24.26</v>
      </c>
      <c r="O16" s="74">
        <v>7458.119999999999</v>
      </c>
      <c r="P16" s="93">
        <v>1273.3</v>
      </c>
      <c r="Q16" s="110">
        <v>7639.7999999999993</v>
      </c>
      <c r="R16" s="77" t="s">
        <v>23</v>
      </c>
      <c r="S16" s="77" t="s">
        <v>23</v>
      </c>
      <c r="T16" s="78">
        <v>1142.9800000000002</v>
      </c>
      <c r="U16" s="79">
        <v>37.08</v>
      </c>
      <c r="V16" s="109">
        <v>17551.28</v>
      </c>
      <c r="X16" s="80">
        <v>71.400000000000006</v>
      </c>
    </row>
    <row r="17" spans="1:24" ht="20.100000000000001" customHeight="1" x14ac:dyDescent="0.25">
      <c r="A17" s="51" t="s">
        <v>32</v>
      </c>
      <c r="B17" s="158" t="s">
        <v>33</v>
      </c>
      <c r="C17" s="236" t="s">
        <v>22</v>
      </c>
      <c r="D17" s="236">
        <v>26</v>
      </c>
      <c r="E17" s="65">
        <v>1300.8800000000001</v>
      </c>
      <c r="F17" s="66">
        <v>819</v>
      </c>
      <c r="G17" s="66">
        <v>331.04</v>
      </c>
      <c r="H17" s="15">
        <v>36.57</v>
      </c>
      <c r="I17" s="215">
        <v>90.63</v>
      </c>
      <c r="J17" s="15">
        <v>170.9</v>
      </c>
      <c r="K17" s="107">
        <v>7.13</v>
      </c>
      <c r="L17" s="72">
        <v>2665.5200000000004</v>
      </c>
      <c r="M17" s="65">
        <v>802.76</v>
      </c>
      <c r="N17" s="15">
        <v>55.93</v>
      </c>
      <c r="O17" s="65">
        <v>17216.080000000002</v>
      </c>
      <c r="P17" s="66">
        <v>1638</v>
      </c>
      <c r="Q17" s="108">
        <v>9828</v>
      </c>
      <c r="R17" s="66">
        <v>4634.5600000000004</v>
      </c>
      <c r="S17" s="66">
        <v>438.84000000000003</v>
      </c>
      <c r="T17" s="15">
        <v>2323.1999999999998</v>
      </c>
      <c r="U17" s="68">
        <v>85.56</v>
      </c>
      <c r="V17" s="89">
        <v>36164.239999999991</v>
      </c>
      <c r="X17" s="90">
        <v>145.71</v>
      </c>
    </row>
    <row r="18" spans="1:24" ht="20.100000000000001" customHeight="1" x14ac:dyDescent="0.25">
      <c r="A18" s="46" t="s">
        <v>32</v>
      </c>
      <c r="B18" s="167"/>
      <c r="C18" s="111" t="s">
        <v>24</v>
      </c>
      <c r="D18" s="111"/>
      <c r="E18" s="96">
        <v>563.54999999999995</v>
      </c>
      <c r="F18" s="97">
        <v>498.2</v>
      </c>
      <c r="G18" s="98" t="s">
        <v>23</v>
      </c>
      <c r="H18" s="206" t="s">
        <v>23</v>
      </c>
      <c r="I18" s="214">
        <v>39.299999999999997</v>
      </c>
      <c r="J18" s="99">
        <v>74.05</v>
      </c>
      <c r="K18" s="100">
        <v>3.09</v>
      </c>
      <c r="L18" s="101">
        <v>1138.8899999999999</v>
      </c>
      <c r="M18" s="96">
        <v>347.76</v>
      </c>
      <c r="N18" s="99">
        <v>24.26</v>
      </c>
      <c r="O18" s="96">
        <v>7458.119999999999</v>
      </c>
      <c r="P18" s="97">
        <v>996.4</v>
      </c>
      <c r="Q18" s="112">
        <v>5978.4</v>
      </c>
      <c r="R18" s="98" t="s">
        <v>23</v>
      </c>
      <c r="S18" s="98" t="s">
        <v>23</v>
      </c>
      <c r="T18" s="99">
        <v>1006.62</v>
      </c>
      <c r="U18" s="100">
        <v>37.08</v>
      </c>
      <c r="V18" s="113">
        <v>15476.619999999999</v>
      </c>
      <c r="X18" s="105">
        <v>63.13</v>
      </c>
    </row>
    <row r="19" spans="1:24" ht="15" customHeight="1" x14ac:dyDescent="0.25"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5"/>
    </row>
    <row r="20" spans="1:24" ht="15" customHeight="1" x14ac:dyDescent="0.25">
      <c r="A20" s="115"/>
      <c r="E20" s="114"/>
      <c r="H20" s="114"/>
      <c r="I20" s="114"/>
      <c r="J20" s="114"/>
      <c r="K20" s="114"/>
      <c r="L20" s="114"/>
      <c r="M20" s="114"/>
      <c r="N20" s="114"/>
    </row>
    <row r="21" spans="1:24" ht="15" customHeight="1" x14ac:dyDescent="0.25">
      <c r="A21" s="115"/>
      <c r="E21" s="114"/>
      <c r="F21" s="114"/>
      <c r="H21" s="114"/>
      <c r="I21" s="114"/>
      <c r="J21" s="114"/>
      <c r="K21" s="114"/>
      <c r="L21" s="114"/>
      <c r="M21" s="114"/>
      <c r="N21" s="114"/>
      <c r="V21" s="15"/>
    </row>
    <row r="22" spans="1:24" ht="15" customHeight="1" x14ac:dyDescent="0.25">
      <c r="B22" s="115" t="s">
        <v>34</v>
      </c>
      <c r="E22" s="114"/>
      <c r="F22" s="114"/>
      <c r="H22" s="114"/>
      <c r="I22" s="114"/>
      <c r="J22" s="114"/>
      <c r="K22" s="114"/>
      <c r="L22" s="114"/>
      <c r="M22" s="114"/>
      <c r="N22" s="114"/>
    </row>
    <row r="23" spans="1:24" ht="21.75" customHeight="1" x14ac:dyDescent="0.25">
      <c r="B23" s="116" t="s">
        <v>35</v>
      </c>
      <c r="E23" s="114"/>
      <c r="F23" s="114"/>
      <c r="H23" s="114"/>
      <c r="I23" s="114"/>
      <c r="J23" s="114"/>
      <c r="K23" s="114"/>
      <c r="L23" s="114"/>
      <c r="M23" s="114"/>
      <c r="N23" s="114"/>
    </row>
    <row r="25" spans="1:24" ht="15" customHeight="1" x14ac:dyDescent="0.25">
      <c r="B25" s="3" t="s">
        <v>156</v>
      </c>
    </row>
    <row r="52" spans="5:14" ht="15" customHeight="1" x14ac:dyDescent="0.25">
      <c r="E52" s="114"/>
      <c r="F52" s="114"/>
      <c r="G52" s="114"/>
      <c r="H52" s="114"/>
      <c r="I52" s="114"/>
      <c r="J52" s="114"/>
      <c r="K52" s="114"/>
      <c r="L52" s="114"/>
      <c r="M52" s="114"/>
      <c r="N52" s="114"/>
    </row>
    <row r="53" spans="5:14" ht="15" customHeight="1" x14ac:dyDescent="0.25">
      <c r="E53" s="114"/>
      <c r="F53" s="114"/>
      <c r="G53" s="114"/>
      <c r="H53" s="114"/>
      <c r="I53" s="114"/>
      <c r="J53" s="114"/>
      <c r="K53" s="114"/>
      <c r="L53" s="114"/>
      <c r="M53" s="114"/>
      <c r="N53" s="114"/>
    </row>
    <row r="54" spans="5:14" ht="15" customHeight="1" x14ac:dyDescent="0.25"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5:14" ht="15" customHeight="1" x14ac:dyDescent="0.25"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5:14" ht="15" customHeight="1" x14ac:dyDescent="0.25">
      <c r="E56" s="114"/>
      <c r="F56" s="114"/>
      <c r="G56" s="114"/>
      <c r="H56" s="114"/>
      <c r="I56" s="114"/>
      <c r="J56" s="114"/>
      <c r="K56" s="114"/>
      <c r="L56" s="114"/>
      <c r="M56" s="114"/>
      <c r="N56" s="114"/>
    </row>
    <row r="57" spans="5:14" ht="15" customHeight="1" x14ac:dyDescent="0.25">
      <c r="E57" s="114"/>
      <c r="F57" s="114"/>
      <c r="G57" s="114"/>
      <c r="H57" s="114"/>
      <c r="I57" s="114"/>
      <c r="J57" s="114"/>
      <c r="K57" s="114"/>
      <c r="L57" s="114"/>
      <c r="M57" s="114"/>
      <c r="N57" s="114"/>
    </row>
    <row r="58" spans="5:14" ht="15" customHeight="1" x14ac:dyDescent="0.25">
      <c r="E58" s="114"/>
      <c r="F58" s="114"/>
      <c r="G58" s="114"/>
      <c r="H58" s="114"/>
      <c r="I58" s="114"/>
      <c r="J58" s="114"/>
      <c r="K58" s="114"/>
      <c r="L58" s="114"/>
      <c r="M58" s="114"/>
      <c r="N58" s="114"/>
    </row>
    <row r="59" spans="5:14" ht="15" customHeight="1" x14ac:dyDescent="0.25">
      <c r="E59" s="114"/>
      <c r="F59" s="114"/>
      <c r="G59" s="114"/>
      <c r="H59" s="114"/>
      <c r="I59" s="114"/>
      <c r="J59" s="114"/>
      <c r="K59" s="114"/>
      <c r="L59" s="114"/>
      <c r="M59" s="114"/>
      <c r="N59" s="114"/>
    </row>
    <row r="60" spans="5:14" ht="15" customHeight="1" x14ac:dyDescent="0.25">
      <c r="E60" s="114"/>
      <c r="F60" s="114"/>
      <c r="G60" s="114"/>
      <c r="H60" s="114"/>
      <c r="I60" s="114"/>
      <c r="J60" s="114"/>
      <c r="K60" s="114"/>
      <c r="L60" s="114"/>
      <c r="M60" s="114"/>
      <c r="N60" s="114"/>
    </row>
    <row r="61" spans="5:14" ht="15" customHeight="1" x14ac:dyDescent="0.25"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5:14" ht="15" customHeight="1" x14ac:dyDescent="0.25">
      <c r="E62" s="114"/>
      <c r="F62" s="114"/>
      <c r="G62" s="114"/>
      <c r="H62" s="114"/>
      <c r="I62" s="114"/>
      <c r="J62" s="114"/>
      <c r="K62" s="114"/>
      <c r="L62" s="114"/>
      <c r="M62" s="114"/>
      <c r="N62" s="114"/>
    </row>
    <row r="63" spans="5:14" ht="15" customHeight="1" x14ac:dyDescent="0.25">
      <c r="E63" s="114"/>
      <c r="F63" s="114"/>
      <c r="G63" s="114"/>
      <c r="H63" s="114"/>
      <c r="I63" s="114"/>
      <c r="J63" s="114"/>
      <c r="K63" s="114"/>
      <c r="L63" s="114"/>
      <c r="M63" s="114"/>
      <c r="N63" s="114"/>
    </row>
    <row r="64" spans="5:14" ht="15" customHeight="1" x14ac:dyDescent="0.25">
      <c r="E64" s="114"/>
      <c r="F64" s="114"/>
      <c r="G64" s="114"/>
      <c r="H64" s="114"/>
      <c r="I64" s="114"/>
      <c r="J64" s="114"/>
      <c r="K64" s="114"/>
      <c r="L64" s="114"/>
      <c r="M64" s="114"/>
      <c r="N64" s="114"/>
    </row>
    <row r="65" spans="5:14" ht="15" customHeight="1" x14ac:dyDescent="0.25">
      <c r="E65" s="114"/>
      <c r="F65" s="114"/>
      <c r="G65" s="114"/>
      <c r="H65" s="114"/>
      <c r="I65" s="114"/>
      <c r="J65" s="114"/>
      <c r="K65" s="114"/>
      <c r="L65" s="114"/>
      <c r="M65" s="114"/>
      <c r="N65" s="114"/>
    </row>
    <row r="66" spans="5:14" ht="15" customHeight="1" x14ac:dyDescent="0.25">
      <c r="E66" s="114"/>
      <c r="F66" s="114"/>
      <c r="G66" s="114"/>
      <c r="H66" s="114"/>
      <c r="I66" s="114"/>
      <c r="J66" s="114"/>
      <c r="K66" s="114"/>
      <c r="L66" s="114"/>
      <c r="M66" s="114"/>
      <c r="N66" s="114"/>
    </row>
    <row r="67" spans="5:14" ht="15" customHeight="1" x14ac:dyDescent="0.25">
      <c r="E67" s="114"/>
      <c r="F67" s="114"/>
      <c r="G67" s="114"/>
      <c r="H67" s="114"/>
      <c r="I67" s="114"/>
      <c r="J67" s="114"/>
      <c r="K67" s="114"/>
      <c r="L67" s="114"/>
      <c r="M67" s="114"/>
      <c r="N67" s="114"/>
    </row>
    <row r="68" spans="5:14" ht="15" customHeight="1" x14ac:dyDescent="0.25">
      <c r="E68" s="114"/>
      <c r="F68" s="114"/>
      <c r="G68" s="114"/>
      <c r="H68" s="114"/>
      <c r="I68" s="114"/>
      <c r="J68" s="114"/>
      <c r="K68" s="114"/>
      <c r="L68" s="114"/>
      <c r="M68" s="114"/>
      <c r="N68" s="114"/>
    </row>
    <row r="69" spans="5:14" ht="15" customHeight="1" x14ac:dyDescent="0.25">
      <c r="E69" s="114"/>
      <c r="F69" s="114"/>
      <c r="G69" s="114"/>
      <c r="H69" s="114"/>
      <c r="I69" s="114"/>
      <c r="J69" s="114"/>
      <c r="K69" s="114"/>
      <c r="L69" s="114"/>
      <c r="M69" s="114"/>
      <c r="N69" s="114"/>
    </row>
    <row r="70" spans="5:14" ht="15" customHeight="1" x14ac:dyDescent="0.25"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5:14" ht="15" customHeight="1" x14ac:dyDescent="0.25">
      <c r="E71" s="114"/>
      <c r="F71" s="114"/>
      <c r="G71" s="114"/>
      <c r="H71" s="114"/>
      <c r="I71" s="114"/>
      <c r="J71" s="114"/>
      <c r="K71" s="114"/>
      <c r="L71" s="114"/>
      <c r="M71" s="114"/>
      <c r="N71" s="114"/>
    </row>
    <row r="72" spans="5:14" ht="15" customHeight="1" x14ac:dyDescent="0.25">
      <c r="E72" s="114"/>
      <c r="F72" s="114"/>
      <c r="G72" s="114"/>
      <c r="H72" s="114"/>
      <c r="I72" s="114"/>
      <c r="J72" s="114"/>
      <c r="K72" s="114"/>
      <c r="L72" s="114"/>
      <c r="M72" s="114"/>
      <c r="N72" s="114"/>
    </row>
    <row r="73" spans="5:14" ht="15" customHeight="1" x14ac:dyDescent="0.25">
      <c r="E73" s="114"/>
      <c r="F73" s="114"/>
      <c r="G73" s="114"/>
      <c r="H73" s="114"/>
      <c r="I73" s="114"/>
      <c r="J73" s="114"/>
      <c r="K73" s="114"/>
      <c r="L73" s="114"/>
      <c r="M73" s="114"/>
      <c r="N73" s="114"/>
    </row>
    <row r="74" spans="5:14" ht="15" customHeight="1" x14ac:dyDescent="0.25">
      <c r="E74" s="114"/>
      <c r="F74" s="114"/>
      <c r="G74" s="114"/>
      <c r="H74" s="114"/>
      <c r="I74" s="114"/>
      <c r="J74" s="114"/>
      <c r="K74" s="114"/>
      <c r="L74" s="114"/>
      <c r="M74" s="114"/>
      <c r="N74" s="114"/>
    </row>
    <row r="75" spans="5:14" ht="15" customHeight="1" x14ac:dyDescent="0.25">
      <c r="E75" s="114"/>
      <c r="F75" s="114"/>
      <c r="G75" s="114"/>
      <c r="H75" s="114"/>
      <c r="I75" s="114"/>
      <c r="J75" s="114"/>
      <c r="K75" s="114"/>
      <c r="L75" s="114"/>
      <c r="M75" s="114"/>
      <c r="N75" s="114"/>
    </row>
    <row r="76" spans="5:14" ht="15" customHeight="1" x14ac:dyDescent="0.25">
      <c r="E76" s="114"/>
      <c r="F76" s="114"/>
      <c r="G76" s="114"/>
      <c r="H76" s="114"/>
      <c r="I76" s="114"/>
      <c r="J76" s="114"/>
      <c r="K76" s="114"/>
      <c r="L76" s="114"/>
      <c r="M76" s="114"/>
      <c r="N76" s="114"/>
    </row>
    <row r="77" spans="5:14" ht="15" customHeight="1" x14ac:dyDescent="0.25"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5:14" ht="15" customHeight="1" x14ac:dyDescent="0.25"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5:14" ht="15" customHeight="1" x14ac:dyDescent="0.25"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5:14" ht="15" customHeight="1" x14ac:dyDescent="0.25"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5:14" ht="15" customHeight="1" x14ac:dyDescent="0.25"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5:14" ht="15" customHeight="1" x14ac:dyDescent="0.25"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5:14" ht="15" customHeight="1" x14ac:dyDescent="0.25"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5:14" ht="15" customHeight="1" x14ac:dyDescent="0.25"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5:14" ht="15" customHeight="1" x14ac:dyDescent="0.25"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5:14" ht="15" customHeight="1" x14ac:dyDescent="0.25"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5:14" ht="15" customHeight="1" x14ac:dyDescent="0.25"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5:14" ht="15" customHeight="1" x14ac:dyDescent="0.25"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5:14" ht="15" customHeight="1" x14ac:dyDescent="0.25"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5:14" ht="15" customHeight="1" x14ac:dyDescent="0.25"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5:14" ht="15" customHeight="1" x14ac:dyDescent="0.25"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5:14" ht="15" customHeight="1" x14ac:dyDescent="0.25"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5:14" ht="15" customHeight="1" x14ac:dyDescent="0.25"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5:14" ht="15" customHeight="1" x14ac:dyDescent="0.25"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5:14" ht="15" customHeight="1" x14ac:dyDescent="0.25"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5:14" ht="15" customHeight="1" x14ac:dyDescent="0.25"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5:14" ht="15" customHeight="1" x14ac:dyDescent="0.25"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5:14" ht="15" customHeight="1" x14ac:dyDescent="0.25"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5:14" ht="15" customHeight="1" x14ac:dyDescent="0.25"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5:14" ht="15" customHeight="1" x14ac:dyDescent="0.25"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5:14" ht="15" customHeight="1" x14ac:dyDescent="0.25"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5:14" ht="15" customHeight="1" x14ac:dyDescent="0.25"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5:14" ht="15" customHeight="1" x14ac:dyDescent="0.25"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5:14" ht="15" customHeight="1" x14ac:dyDescent="0.25"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5:14" ht="15" customHeight="1" x14ac:dyDescent="0.25"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5:14" ht="15" customHeight="1" x14ac:dyDescent="0.25"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5:14" ht="15" customHeight="1" x14ac:dyDescent="0.25"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5:14" ht="15" customHeight="1" x14ac:dyDescent="0.25"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5:14" ht="15" customHeight="1" x14ac:dyDescent="0.25"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5:14" ht="15" customHeight="1" x14ac:dyDescent="0.25"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5:14" ht="15" customHeight="1" x14ac:dyDescent="0.25"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5:14" ht="15" customHeight="1" x14ac:dyDescent="0.25"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5:14" ht="15" customHeight="1" x14ac:dyDescent="0.25"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5:14" ht="15" customHeight="1" x14ac:dyDescent="0.25"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5:14" ht="15" customHeight="1" x14ac:dyDescent="0.25"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5:14" ht="15" customHeight="1" x14ac:dyDescent="0.25"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5:14" ht="15" customHeight="1" x14ac:dyDescent="0.25"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5:14" ht="15" customHeight="1" x14ac:dyDescent="0.25"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5:14" ht="15" customHeight="1" x14ac:dyDescent="0.25"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5:14" ht="15" customHeight="1" x14ac:dyDescent="0.25"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5:14" ht="15" customHeight="1" x14ac:dyDescent="0.25"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5:14" ht="15" customHeight="1" x14ac:dyDescent="0.25"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5:14" ht="15" customHeight="1" x14ac:dyDescent="0.25"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5:14" ht="15" customHeight="1" x14ac:dyDescent="0.25"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5:14" ht="15" customHeight="1" x14ac:dyDescent="0.25"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5:14" ht="15" customHeight="1" x14ac:dyDescent="0.25"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5:14" ht="15" customHeight="1" x14ac:dyDescent="0.25"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5:14" ht="15" customHeight="1" x14ac:dyDescent="0.25"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5:14" ht="15" customHeight="1" x14ac:dyDescent="0.25"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5:14" ht="15" customHeight="1" x14ac:dyDescent="0.25"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5:14" ht="15" customHeight="1" x14ac:dyDescent="0.25"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5:14" ht="15" customHeight="1" x14ac:dyDescent="0.25"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5:14" ht="15" customHeight="1" x14ac:dyDescent="0.25"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5:14" ht="15" customHeight="1" x14ac:dyDescent="0.25"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5:14" ht="15" customHeight="1" x14ac:dyDescent="0.25"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5:14" ht="15" customHeight="1" x14ac:dyDescent="0.25"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5:14" ht="15" customHeight="1" x14ac:dyDescent="0.25"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5:14" ht="15" customHeight="1" x14ac:dyDescent="0.25"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5:14" ht="15" customHeight="1" x14ac:dyDescent="0.25"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5:14" ht="15" customHeight="1" x14ac:dyDescent="0.25"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5:14" ht="15" customHeight="1" x14ac:dyDescent="0.25">
      <c r="E141" s="114"/>
    </row>
    <row r="142" spans="5:14" ht="15" customHeight="1" x14ac:dyDescent="0.25">
      <c r="E142" s="114"/>
    </row>
    <row r="143" spans="5:14" ht="15" customHeight="1" x14ac:dyDescent="0.25">
      <c r="E143" s="114"/>
    </row>
    <row r="144" spans="5:14" ht="15" customHeight="1" x14ac:dyDescent="0.25">
      <c r="E144" s="114"/>
    </row>
    <row r="145" spans="5:5" ht="15" customHeight="1" x14ac:dyDescent="0.25">
      <c r="E145" s="114"/>
    </row>
    <row r="146" spans="5:5" ht="15" customHeight="1" x14ac:dyDescent="0.25">
      <c r="E146" s="114"/>
    </row>
    <row r="147" spans="5:5" ht="15" customHeight="1" x14ac:dyDescent="0.25">
      <c r="E147" s="114"/>
    </row>
    <row r="148" spans="5:5" ht="15" customHeight="1" x14ac:dyDescent="0.25">
      <c r="E148" s="114"/>
    </row>
    <row r="149" spans="5:5" ht="15" customHeight="1" x14ac:dyDescent="0.25">
      <c r="E149" s="114"/>
    </row>
    <row r="150" spans="5:5" ht="15" customHeight="1" x14ac:dyDescent="0.25">
      <c r="E150" s="114"/>
    </row>
    <row r="151" spans="5:5" ht="15" customHeight="1" x14ac:dyDescent="0.25">
      <c r="E151" s="114"/>
    </row>
    <row r="152" spans="5:5" ht="15" customHeight="1" x14ac:dyDescent="0.25">
      <c r="E152" s="114"/>
    </row>
    <row r="153" spans="5:5" ht="15" customHeight="1" x14ac:dyDescent="0.25">
      <c r="E153" s="114"/>
    </row>
    <row r="154" spans="5:5" ht="15" customHeight="1" x14ac:dyDescent="0.25">
      <c r="E154" s="114"/>
    </row>
    <row r="155" spans="5:5" ht="15" customHeight="1" x14ac:dyDescent="0.25">
      <c r="E155" s="114"/>
    </row>
    <row r="156" spans="5:5" ht="15" customHeight="1" x14ac:dyDescent="0.25">
      <c r="E156" s="114"/>
    </row>
    <row r="157" spans="5:5" ht="15" customHeight="1" x14ac:dyDescent="0.25">
      <c r="E157" s="114"/>
    </row>
    <row r="158" spans="5:5" ht="15" customHeight="1" x14ac:dyDescent="0.25">
      <c r="E158" s="114"/>
    </row>
    <row r="159" spans="5:5" ht="15" customHeight="1" x14ac:dyDescent="0.25">
      <c r="E159" s="114"/>
    </row>
    <row r="160" spans="5:5" ht="15" customHeight="1" x14ac:dyDescent="0.25">
      <c r="E160" s="114"/>
    </row>
    <row r="161" spans="5:5" ht="15" customHeight="1" x14ac:dyDescent="0.25">
      <c r="E161" s="114"/>
    </row>
    <row r="162" spans="5:5" ht="15" customHeight="1" x14ac:dyDescent="0.25">
      <c r="E162" s="114"/>
    </row>
    <row r="163" spans="5:5" ht="15" customHeight="1" x14ac:dyDescent="0.25">
      <c r="E163" s="114"/>
    </row>
    <row r="164" spans="5:5" ht="15" customHeight="1" x14ac:dyDescent="0.25">
      <c r="E164" s="114"/>
    </row>
    <row r="165" spans="5:5" ht="15" customHeight="1" x14ac:dyDescent="0.25">
      <c r="E165" s="114"/>
    </row>
    <row r="166" spans="5:5" ht="15" customHeight="1" x14ac:dyDescent="0.25">
      <c r="E166" s="114"/>
    </row>
    <row r="167" spans="5:5" ht="15" customHeight="1" x14ac:dyDescent="0.25">
      <c r="E167" s="114"/>
    </row>
    <row r="168" spans="5:5" ht="15" customHeight="1" x14ac:dyDescent="0.25">
      <c r="E168" s="114"/>
    </row>
    <row r="169" spans="5:5" ht="15" customHeight="1" x14ac:dyDescent="0.25">
      <c r="E169" s="114"/>
    </row>
  </sheetData>
  <mergeCells count="2">
    <mergeCell ref="E3:N3"/>
    <mergeCell ref="O3:V3"/>
  </mergeCells>
  <printOptions headings="1" gridLines="1"/>
  <pageMargins left="0.59055118110236227" right="0.19685039370078741" top="0.98425196850393704" bottom="0.39370078740157483" header="0" footer="0.39370078740157483"/>
  <pageSetup paperSize="9" scale="95" orientation="landscape" r:id="rId1"/>
  <headerFooter alignWithMargins="0">
    <oddFooter>&amp;R&amp;"Times New Roman,Normal"&amp;8Nòmines 01/02/23</oddFoot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J170"/>
  <sheetViews>
    <sheetView topLeftCell="A20" zoomScaleNormal="100" workbookViewId="0">
      <selection activeCell="AU25" sqref="AU25:AU26"/>
    </sheetView>
  </sheetViews>
  <sheetFormatPr defaultColWidth="11.44140625" defaultRowHeight="15" x14ac:dyDescent="0.25"/>
  <cols>
    <col min="1" max="1" width="23.5546875" style="22" customWidth="1"/>
    <col min="2" max="3" width="8.5546875" style="22" customWidth="1"/>
    <col min="4" max="10" width="8.5546875" style="22" hidden="1" customWidth="1"/>
    <col min="11" max="11" width="10.5546875" style="22" hidden="1" customWidth="1"/>
    <col min="12" max="26" width="8.5546875" style="22" hidden="1" customWidth="1"/>
    <col min="27" max="28" width="11.44140625" style="22" hidden="1" customWidth="1"/>
    <col min="29" max="29" width="10.44140625" style="22" hidden="1" customWidth="1"/>
    <col min="30" max="30" width="11.5546875" style="22" hidden="1" customWidth="1"/>
    <col min="31" max="31" width="14.21875" style="22" hidden="1" customWidth="1"/>
    <col min="32" max="32" width="11.44140625" style="22" hidden="1" customWidth="1"/>
    <col min="33" max="34" width="14.21875" style="22" hidden="1" customWidth="1"/>
    <col min="35" max="35" width="11.44140625" style="22" hidden="1" customWidth="1"/>
    <col min="36" max="37" width="14.21875" style="22" hidden="1" customWidth="1"/>
    <col min="38" max="38" width="11.44140625" style="22" hidden="1" customWidth="1"/>
    <col min="39" max="40" width="14.21875" style="22" hidden="1" customWidth="1"/>
    <col min="41" max="41" width="11.44140625" style="22" hidden="1" customWidth="1"/>
    <col min="42" max="42" width="14.21875" style="22" hidden="1" customWidth="1"/>
    <col min="43" max="43" width="11.44140625" style="22" hidden="1" customWidth="1"/>
    <col min="44" max="44" width="14.21875" style="22" hidden="1" customWidth="1"/>
    <col min="45" max="45" width="11.44140625" style="22" hidden="1" customWidth="1"/>
    <col min="46" max="46" width="14.21875" style="22" customWidth="1"/>
    <col min="47" max="16384" width="11.44140625" style="22"/>
  </cols>
  <sheetData>
    <row r="1" spans="1:88" ht="19.5" customHeight="1" x14ac:dyDescent="0.25">
      <c r="A1" s="16" t="s">
        <v>178</v>
      </c>
      <c r="B1" s="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5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88" ht="20.100000000000001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88" ht="17.25" customHeight="1" x14ac:dyDescent="0.25">
      <c r="A3" s="18" t="s">
        <v>179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88" ht="17.25" customHeight="1" x14ac:dyDescent="0.25">
      <c r="A4" s="3"/>
      <c r="B4" s="3"/>
      <c r="C4" s="4"/>
      <c r="D4" s="3">
        <v>2006</v>
      </c>
      <c r="E4" s="3" t="s">
        <v>113</v>
      </c>
      <c r="F4" s="3">
        <v>2005</v>
      </c>
      <c r="G4" s="3" t="s">
        <v>113</v>
      </c>
      <c r="H4" s="3">
        <v>2006</v>
      </c>
      <c r="I4" s="3" t="s">
        <v>113</v>
      </c>
      <c r="J4" s="3">
        <v>2007</v>
      </c>
      <c r="K4" s="124" t="s">
        <v>180</v>
      </c>
      <c r="L4" s="3">
        <v>2008</v>
      </c>
      <c r="M4" s="124" t="s">
        <v>181</v>
      </c>
      <c r="N4" s="3">
        <v>2009</v>
      </c>
      <c r="O4" s="124" t="s">
        <v>182</v>
      </c>
      <c r="P4" s="257" t="s">
        <v>183</v>
      </c>
      <c r="Q4" s="257"/>
      <c r="R4" s="257"/>
      <c r="S4" s="3">
        <v>2011</v>
      </c>
      <c r="T4" s="124" t="s">
        <v>114</v>
      </c>
      <c r="U4" s="3">
        <v>2012</v>
      </c>
      <c r="V4" s="124" t="s">
        <v>114</v>
      </c>
      <c r="W4" s="3">
        <v>2013</v>
      </c>
      <c r="X4" s="124" t="s">
        <v>114</v>
      </c>
      <c r="Y4" s="3">
        <v>2014</v>
      </c>
      <c r="Z4" s="124" t="s">
        <v>114</v>
      </c>
      <c r="AA4" s="3">
        <v>2015</v>
      </c>
      <c r="AB4" s="124" t="s">
        <v>114</v>
      </c>
      <c r="AC4" s="3">
        <v>2016</v>
      </c>
      <c r="AD4" s="124" t="s">
        <v>115</v>
      </c>
      <c r="AE4" s="3">
        <v>2017</v>
      </c>
      <c r="AF4" s="124" t="s">
        <v>115</v>
      </c>
      <c r="AG4" s="3">
        <v>2018</v>
      </c>
      <c r="AH4" s="124" t="s">
        <v>184</v>
      </c>
      <c r="AI4" s="4"/>
      <c r="AJ4" s="3">
        <v>2019</v>
      </c>
      <c r="AK4" s="124" t="s">
        <v>185</v>
      </c>
      <c r="AL4" s="4"/>
      <c r="AM4" s="3">
        <v>2020</v>
      </c>
      <c r="AN4" s="124" t="s">
        <v>186</v>
      </c>
      <c r="AO4" s="4"/>
      <c r="AP4" s="3">
        <v>2021</v>
      </c>
      <c r="AQ4" s="124" t="s">
        <v>187</v>
      </c>
      <c r="AR4" s="3">
        <v>2022</v>
      </c>
      <c r="AS4" s="124" t="s">
        <v>188</v>
      </c>
      <c r="AT4" s="3">
        <v>2023</v>
      </c>
      <c r="AU4" s="124" t="s">
        <v>188</v>
      </c>
    </row>
    <row r="5" spans="1:88" s="24" customFormat="1" ht="17.25" customHeight="1" x14ac:dyDescent="0.25">
      <c r="A5" s="134"/>
      <c r="B5" s="134"/>
      <c r="C5" s="134" t="s">
        <v>60</v>
      </c>
      <c r="D5" s="134" t="s">
        <v>17</v>
      </c>
      <c r="E5" s="134" t="s">
        <v>19</v>
      </c>
      <c r="F5" s="134" t="s">
        <v>17</v>
      </c>
      <c r="G5" s="134" t="s">
        <v>19</v>
      </c>
      <c r="H5" s="134" t="s">
        <v>17</v>
      </c>
      <c r="I5" s="134" t="s">
        <v>19</v>
      </c>
      <c r="J5" s="134" t="s">
        <v>17</v>
      </c>
      <c r="K5" s="134" t="s">
        <v>19</v>
      </c>
      <c r="L5" s="134" t="s">
        <v>17</v>
      </c>
      <c r="M5" s="134" t="s">
        <v>19</v>
      </c>
      <c r="N5" s="134" t="s">
        <v>17</v>
      </c>
      <c r="O5" s="134" t="s">
        <v>19</v>
      </c>
      <c r="P5" s="134" t="s">
        <v>117</v>
      </c>
      <c r="Q5" s="134" t="s">
        <v>118</v>
      </c>
      <c r="R5" s="134" t="s">
        <v>19</v>
      </c>
      <c r="S5" s="134" t="s">
        <v>17</v>
      </c>
      <c r="T5" s="134" t="s">
        <v>19</v>
      </c>
      <c r="U5" s="134" t="s">
        <v>17</v>
      </c>
      <c r="V5" s="134" t="s">
        <v>19</v>
      </c>
      <c r="W5" s="134" t="s">
        <v>17</v>
      </c>
      <c r="X5" s="134" t="s">
        <v>19</v>
      </c>
      <c r="Y5" s="134" t="s">
        <v>17</v>
      </c>
      <c r="Z5" s="134" t="s">
        <v>19</v>
      </c>
      <c r="AA5" s="134" t="s">
        <v>17</v>
      </c>
      <c r="AB5" s="134" t="s">
        <v>19</v>
      </c>
      <c r="AC5" s="134" t="s">
        <v>17</v>
      </c>
      <c r="AD5" s="134" t="s">
        <v>19</v>
      </c>
      <c r="AE5" s="134" t="s">
        <v>17</v>
      </c>
      <c r="AF5" s="134" t="s">
        <v>19</v>
      </c>
      <c r="AG5" s="134" t="s">
        <v>80</v>
      </c>
      <c r="AH5" s="134" t="s">
        <v>81</v>
      </c>
      <c r="AI5" s="134" t="s">
        <v>19</v>
      </c>
      <c r="AJ5" s="134" t="s">
        <v>80</v>
      </c>
      <c r="AK5" s="134" t="s">
        <v>81</v>
      </c>
      <c r="AL5" s="134" t="s">
        <v>19</v>
      </c>
      <c r="AM5" s="134" t="s">
        <v>80</v>
      </c>
      <c r="AN5" s="134" t="s">
        <v>81</v>
      </c>
      <c r="AO5" s="134" t="s">
        <v>19</v>
      </c>
      <c r="AP5" s="134" t="s">
        <v>17</v>
      </c>
      <c r="AQ5" s="134" t="s">
        <v>19</v>
      </c>
      <c r="AR5" s="134" t="s">
        <v>17</v>
      </c>
      <c r="AS5" s="134" t="s">
        <v>19</v>
      </c>
      <c r="AT5" s="134" t="s">
        <v>17</v>
      </c>
      <c r="AU5" s="134" t="s">
        <v>19</v>
      </c>
    </row>
    <row r="6" spans="1:88" ht="17.25" customHeight="1" x14ac:dyDescent="0.25">
      <c r="A6" s="117" t="s">
        <v>189</v>
      </c>
      <c r="B6" s="3"/>
      <c r="C6" s="134" t="s">
        <v>190</v>
      </c>
      <c r="D6" s="15">
        <v>42.64</v>
      </c>
      <c r="E6" s="15">
        <f>D6*14</f>
        <v>596.96</v>
      </c>
      <c r="F6" s="15">
        <v>41.1</v>
      </c>
      <c r="G6" s="15">
        <f>F6*14</f>
        <v>575.4</v>
      </c>
      <c r="H6" s="15">
        <v>42.64</v>
      </c>
      <c r="I6" s="15">
        <f>H6*14</f>
        <v>596.96</v>
      </c>
      <c r="J6" s="15">
        <f>ROUNDUP(H6*1.0355,2)</f>
        <v>44.16</v>
      </c>
      <c r="K6" s="15">
        <f t="shared" ref="K6:K17" si="0">J6*14</f>
        <v>618.24</v>
      </c>
      <c r="L6" s="15">
        <f>ROUNDUP(J6*1.045,2)</f>
        <v>46.15</v>
      </c>
      <c r="M6" s="15">
        <f t="shared" ref="M6:M17" si="1">L6*14</f>
        <v>646.1</v>
      </c>
      <c r="N6" s="15">
        <f>ROUNDUP(L6*1.03,2)</f>
        <v>47.54</v>
      </c>
      <c r="O6" s="15">
        <f t="shared" ref="O6:O17" si="2">N6*14</f>
        <v>665.56</v>
      </c>
      <c r="P6" s="15">
        <f>ROUNDUP(N6*1.003,2)</f>
        <v>47.69</v>
      </c>
      <c r="Q6" s="15">
        <f>ROUNDUP(P6*0.95,2)</f>
        <v>45.309999999999995</v>
      </c>
      <c r="R6" s="15">
        <f t="shared" ref="R6:R17" si="3">P6*6+Q6*8</f>
        <v>648.61999999999989</v>
      </c>
      <c r="S6" s="15">
        <f>Q6</f>
        <v>45.309999999999995</v>
      </c>
      <c r="T6" s="15">
        <f t="shared" ref="T6:V17" si="4">S6*14</f>
        <v>634.33999999999992</v>
      </c>
      <c r="U6" s="15">
        <f>S6</f>
        <v>45.309999999999995</v>
      </c>
      <c r="V6" s="15">
        <f t="shared" si="4"/>
        <v>634.33999999999992</v>
      </c>
      <c r="W6" s="15">
        <f>U6</f>
        <v>45.309999999999995</v>
      </c>
      <c r="X6" s="15">
        <f t="shared" ref="X6:Z17" si="5">W6*14</f>
        <v>634.33999999999992</v>
      </c>
      <c r="Y6" s="15">
        <f>W6</f>
        <v>45.309999999999995</v>
      </c>
      <c r="Z6" s="15">
        <f t="shared" si="5"/>
        <v>634.33999999999992</v>
      </c>
      <c r="AA6" s="15">
        <f>Y6</f>
        <v>45.309999999999995</v>
      </c>
      <c r="AB6" s="15">
        <f>AA6*14</f>
        <v>634.33999999999992</v>
      </c>
      <c r="AC6" s="15">
        <f>ROUNDUP(AA6*1.01,2)</f>
        <v>45.769999999999996</v>
      </c>
      <c r="AD6" s="15">
        <f>AC6*14</f>
        <v>640.78</v>
      </c>
      <c r="AE6" s="15">
        <f>ROUNDUP(AC6*1.01,2)</f>
        <v>46.23</v>
      </c>
      <c r="AF6" s="3">
        <f>AE6*14</f>
        <v>647.21999999999991</v>
      </c>
      <c r="AG6" s="15">
        <f>ROUNDUP(AE6*1.015,2)</f>
        <v>46.93</v>
      </c>
      <c r="AH6" s="15">
        <f>ROUNDUP(AE6*1.0175,2)</f>
        <v>47.04</v>
      </c>
      <c r="AI6" s="3">
        <f>AG6*7+AH6*7</f>
        <v>657.79</v>
      </c>
      <c r="AJ6" s="15">
        <v>48.09</v>
      </c>
      <c r="AK6" s="15">
        <f>ROUNDUP(AH6*1.025,2)</f>
        <v>48.22</v>
      </c>
      <c r="AL6" s="3">
        <f>AJ6*7+AK6*7</f>
        <v>674.17</v>
      </c>
      <c r="AM6" s="15">
        <v>49.19</v>
      </c>
      <c r="AN6" s="15">
        <v>49.19</v>
      </c>
      <c r="AO6" s="15">
        <f>AM6*12+2*AN6</f>
        <v>688.66</v>
      </c>
      <c r="AP6" s="15">
        <f>ROUNDUP(AN6*1.009,2)</f>
        <v>49.64</v>
      </c>
      <c r="AQ6" s="15">
        <f>AP6*14</f>
        <v>694.96</v>
      </c>
      <c r="AR6" s="15">
        <f>ROUNDUP(AP6*1.035,2)</f>
        <v>51.379999999999995</v>
      </c>
      <c r="AS6" s="15">
        <f>AR6*14</f>
        <v>719.31999999999994</v>
      </c>
      <c r="AT6" s="15">
        <v>53.18</v>
      </c>
      <c r="AU6" s="15">
        <v>744.52</v>
      </c>
    </row>
    <row r="7" spans="1:88" ht="17.25" hidden="1" customHeight="1" x14ac:dyDescent="0.25">
      <c r="A7" s="117"/>
      <c r="B7" s="3"/>
      <c r="C7" s="134" t="s">
        <v>191</v>
      </c>
      <c r="D7" s="3">
        <v>17.46</v>
      </c>
      <c r="E7" s="3">
        <f>D7*14</f>
        <v>244.44</v>
      </c>
      <c r="F7" s="15">
        <v>17.8</v>
      </c>
      <c r="G7" s="15">
        <f>F7*14</f>
        <v>249.20000000000002</v>
      </c>
      <c r="H7" s="15">
        <v>18.48</v>
      </c>
      <c r="I7" s="15">
        <f>H7*14</f>
        <v>258.72000000000003</v>
      </c>
      <c r="J7" s="15">
        <f>ROUNDUP(H7*1.0355,2)</f>
        <v>19.14</v>
      </c>
      <c r="K7" s="15">
        <f t="shared" si="0"/>
        <v>267.96000000000004</v>
      </c>
      <c r="L7" s="15">
        <v>19.760000000000002</v>
      </c>
      <c r="M7" s="15">
        <f t="shared" si="1"/>
        <v>276.64000000000004</v>
      </c>
      <c r="N7" s="15">
        <v>19.760000000000002</v>
      </c>
      <c r="O7" s="15">
        <f t="shared" si="2"/>
        <v>276.64000000000004</v>
      </c>
      <c r="P7" s="15">
        <v>19.760000000000002</v>
      </c>
      <c r="Q7" s="15">
        <f>ROUNDUP(P7*0.95,2)</f>
        <v>18.78</v>
      </c>
      <c r="R7" s="15">
        <f t="shared" si="3"/>
        <v>268.8</v>
      </c>
      <c r="S7" s="15">
        <f t="shared" ref="S7:S34" si="6">Q7</f>
        <v>18.78</v>
      </c>
      <c r="T7" s="15">
        <f t="shared" si="4"/>
        <v>262.92</v>
      </c>
      <c r="U7" s="15">
        <f>S7</f>
        <v>18.78</v>
      </c>
      <c r="V7" s="15">
        <f t="shared" si="4"/>
        <v>262.92</v>
      </c>
      <c r="W7" s="15">
        <f>U7</f>
        <v>18.78</v>
      </c>
      <c r="X7" s="15">
        <f t="shared" si="5"/>
        <v>262.92</v>
      </c>
      <c r="Y7" s="15">
        <f>W7</f>
        <v>18.78</v>
      </c>
      <c r="Z7" s="15">
        <f t="shared" si="5"/>
        <v>262.92</v>
      </c>
      <c r="AA7" s="15">
        <f t="shared" ref="AA7:AA17" si="7">Y7</f>
        <v>18.78</v>
      </c>
      <c r="AB7" s="15">
        <f t="shared" ref="AB7:AB17" si="8">AA7*14</f>
        <v>262.92</v>
      </c>
      <c r="AC7" s="15">
        <f t="shared" ref="AC7:AC17" si="9">ROUNDUP(AA7*1.01,2)</f>
        <v>18.970000000000002</v>
      </c>
      <c r="AD7" s="15">
        <f t="shared" ref="AD7:AD17" si="10">AC7*14</f>
        <v>265.58000000000004</v>
      </c>
      <c r="AE7" s="15">
        <f t="shared" ref="AE7:AE17" si="11">ROUNDUP(AC7*1.01,2)</f>
        <v>19.16</v>
      </c>
      <c r="AF7" s="3">
        <f t="shared" ref="AF7:AF17" si="12">AE7*14</f>
        <v>268.24</v>
      </c>
      <c r="AG7" s="15">
        <f t="shared" ref="AG7:AG16" si="13">ROUNDUP(AE7*1.015,2)</f>
        <v>19.450000000000003</v>
      </c>
      <c r="AH7" s="15">
        <f t="shared" ref="AH7:AH16" si="14">ROUNDUP(AE7*1.0175,2)</f>
        <v>19.5</v>
      </c>
      <c r="AI7" s="3">
        <f t="shared" ref="AI7:AI17" si="15">AG7*7+AH7*7</f>
        <v>272.65000000000003</v>
      </c>
      <c r="AJ7" s="15">
        <f t="shared" ref="AJ7:AK17" si="16">ROUNDUP(AH7*1.0225,2)</f>
        <v>19.940000000000001</v>
      </c>
      <c r="AK7" s="15">
        <f t="shared" si="16"/>
        <v>278.78999999999996</v>
      </c>
      <c r="AL7" s="3">
        <f t="shared" ref="AL7:AL17" si="17">AJ7*7+AK7*7</f>
        <v>2091.1099999999997</v>
      </c>
      <c r="AM7" s="15"/>
      <c r="AN7" s="15"/>
      <c r="AO7" s="15"/>
      <c r="AP7" s="15"/>
      <c r="AQ7" s="15"/>
      <c r="AR7" s="15"/>
      <c r="AS7" s="15"/>
      <c r="AT7" s="15">
        <v>0</v>
      </c>
      <c r="AU7" s="15"/>
    </row>
    <row r="8" spans="1:88" ht="17.25" customHeight="1" x14ac:dyDescent="0.25">
      <c r="A8" s="117" t="s">
        <v>192</v>
      </c>
      <c r="B8" s="3"/>
      <c r="C8" s="134" t="s">
        <v>191</v>
      </c>
      <c r="D8" s="172" t="s">
        <v>23</v>
      </c>
      <c r="E8" s="172" t="s">
        <v>23</v>
      </c>
      <c r="F8" s="172" t="s">
        <v>23</v>
      </c>
      <c r="G8" s="172" t="s">
        <v>23</v>
      </c>
      <c r="H8" s="172" t="s">
        <v>23</v>
      </c>
      <c r="I8" s="172" t="s">
        <v>23</v>
      </c>
      <c r="J8" s="15">
        <v>19.14</v>
      </c>
      <c r="K8" s="15">
        <f t="shared" si="0"/>
        <v>267.96000000000004</v>
      </c>
      <c r="L8" s="15">
        <v>20</v>
      </c>
      <c r="M8" s="15">
        <f t="shared" si="1"/>
        <v>280</v>
      </c>
      <c r="N8" s="15">
        <v>20.6</v>
      </c>
      <c r="O8" s="15">
        <f t="shared" si="2"/>
        <v>288.40000000000003</v>
      </c>
      <c r="P8" s="15">
        <v>20.66</v>
      </c>
      <c r="Q8" s="15">
        <v>19.63</v>
      </c>
      <c r="R8" s="15">
        <f t="shared" si="3"/>
        <v>281</v>
      </c>
      <c r="S8" s="15">
        <f t="shared" si="6"/>
        <v>19.63</v>
      </c>
      <c r="T8" s="15">
        <f t="shared" si="4"/>
        <v>274.82</v>
      </c>
      <c r="U8" s="15">
        <f>S8</f>
        <v>19.63</v>
      </c>
      <c r="V8" s="15">
        <f t="shared" si="4"/>
        <v>274.82</v>
      </c>
      <c r="W8" s="15">
        <f>U8</f>
        <v>19.63</v>
      </c>
      <c r="X8" s="15">
        <f t="shared" si="5"/>
        <v>274.82</v>
      </c>
      <c r="Y8" s="15">
        <f>W8</f>
        <v>19.63</v>
      </c>
      <c r="Z8" s="15">
        <f t="shared" si="5"/>
        <v>274.82</v>
      </c>
      <c r="AA8" s="15">
        <f t="shared" si="7"/>
        <v>19.63</v>
      </c>
      <c r="AB8" s="15">
        <f t="shared" si="8"/>
        <v>274.82</v>
      </c>
      <c r="AC8" s="15">
        <f t="shared" si="9"/>
        <v>19.830000000000002</v>
      </c>
      <c r="AD8" s="15">
        <f t="shared" si="10"/>
        <v>277.62</v>
      </c>
      <c r="AE8" s="15">
        <f t="shared" si="11"/>
        <v>20.03</v>
      </c>
      <c r="AF8" s="3">
        <f t="shared" si="12"/>
        <v>280.42</v>
      </c>
      <c r="AG8" s="15">
        <f t="shared" si="13"/>
        <v>20.34</v>
      </c>
      <c r="AH8" s="15">
        <f t="shared" si="14"/>
        <v>20.39</v>
      </c>
      <c r="AI8" s="3">
        <f t="shared" si="15"/>
        <v>285.11</v>
      </c>
      <c r="AJ8" s="15">
        <v>20.84</v>
      </c>
      <c r="AK8" s="15">
        <v>20.89</v>
      </c>
      <c r="AL8" s="3">
        <f t="shared" si="17"/>
        <v>292.11</v>
      </c>
      <c r="AM8" s="15">
        <v>21.31</v>
      </c>
      <c r="AN8" s="15">
        <v>21.31</v>
      </c>
      <c r="AO8" s="15">
        <f t="shared" ref="AO8:AO17" si="18">AM8*7+AN8*7</f>
        <v>298.33999999999997</v>
      </c>
      <c r="AP8" s="15">
        <v>21.5</v>
      </c>
      <c r="AQ8" s="15">
        <f t="shared" ref="AQ8:AQ17" si="19">AP8*14</f>
        <v>301</v>
      </c>
      <c r="AR8" s="15">
        <v>22.26</v>
      </c>
      <c r="AS8" s="15">
        <f t="shared" ref="AS8:AS17" si="20">AR8*14</f>
        <v>311.64000000000004</v>
      </c>
      <c r="AT8" s="15">
        <v>23.040000000000003</v>
      </c>
      <c r="AU8" s="15">
        <v>322.56000000000006</v>
      </c>
      <c r="AW8" s="15"/>
      <c r="AX8" s="15"/>
    </row>
    <row r="9" spans="1:88" ht="17.25" customHeight="1" x14ac:dyDescent="0.25">
      <c r="A9" s="117" t="s">
        <v>193</v>
      </c>
      <c r="B9" s="3"/>
      <c r="C9" s="134" t="s">
        <v>194</v>
      </c>
      <c r="D9" s="172"/>
      <c r="E9" s="172"/>
      <c r="F9" s="172"/>
      <c r="G9" s="172"/>
      <c r="H9" s="172"/>
      <c r="I9" s="17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3"/>
      <c r="AG9" s="15"/>
      <c r="AH9" s="15"/>
      <c r="AI9" s="3"/>
      <c r="AJ9" s="15"/>
      <c r="AK9" s="15"/>
      <c r="AL9" s="3"/>
      <c r="AM9" s="15"/>
      <c r="AN9" s="15"/>
      <c r="AO9" s="15"/>
      <c r="AP9" s="15"/>
      <c r="AQ9" s="15"/>
      <c r="AR9" s="15"/>
      <c r="AS9" s="15"/>
      <c r="AT9" s="15">
        <v>11.52</v>
      </c>
      <c r="AU9" s="15">
        <v>161.28</v>
      </c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3"/>
      <c r="BV9" s="15"/>
      <c r="BW9" s="15"/>
      <c r="BX9" s="3"/>
      <c r="BY9" s="15"/>
      <c r="BZ9" s="15"/>
      <c r="CA9" s="3"/>
      <c r="CB9" s="15"/>
      <c r="CC9" s="15"/>
      <c r="CD9" s="15"/>
      <c r="CE9" s="15"/>
      <c r="CF9" s="15"/>
      <c r="CG9" s="15"/>
      <c r="CH9" s="15"/>
      <c r="CI9" s="15">
        <v>11.47</v>
      </c>
      <c r="CJ9" s="15">
        <f t="shared" ref="CJ9" si="21">CI9*14</f>
        <v>160.58000000000001</v>
      </c>
    </row>
    <row r="10" spans="1:88" ht="17.25" customHeight="1" x14ac:dyDescent="0.25">
      <c r="A10" s="117" t="s">
        <v>195</v>
      </c>
      <c r="B10" s="207">
        <v>16</v>
      </c>
      <c r="C10" s="134" t="s">
        <v>196</v>
      </c>
      <c r="D10" s="172"/>
      <c r="E10" s="172"/>
      <c r="F10" s="172"/>
      <c r="G10" s="172"/>
      <c r="H10" s="172"/>
      <c r="I10" s="17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3"/>
      <c r="AG10" s="15"/>
      <c r="AH10" s="15"/>
      <c r="AI10" s="3"/>
      <c r="AJ10" s="15"/>
      <c r="AK10" s="15"/>
      <c r="AL10" s="3"/>
      <c r="AM10" s="15"/>
      <c r="AN10" s="15"/>
      <c r="AO10" s="15"/>
      <c r="AP10" s="15"/>
      <c r="AQ10" s="15"/>
      <c r="AR10" s="15"/>
      <c r="AS10" s="15"/>
      <c r="AT10" s="15">
        <v>20.8</v>
      </c>
      <c r="AU10" s="15">
        <v>291.2</v>
      </c>
      <c r="AW10" s="15"/>
    </row>
    <row r="11" spans="1:88" ht="17.25" customHeight="1" x14ac:dyDescent="0.25">
      <c r="A11" s="117" t="s">
        <v>197</v>
      </c>
      <c r="B11" s="207">
        <v>14</v>
      </c>
      <c r="C11" s="134" t="s">
        <v>198</v>
      </c>
      <c r="D11" s="172"/>
      <c r="E11" s="172"/>
      <c r="F11" s="172"/>
      <c r="G11" s="172"/>
      <c r="H11" s="172"/>
      <c r="I11" s="17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3"/>
      <c r="AG11" s="15"/>
      <c r="AH11" s="15"/>
      <c r="AI11" s="3"/>
      <c r="AJ11" s="15"/>
      <c r="AK11" s="15"/>
      <c r="AL11" s="3"/>
      <c r="AM11" s="15"/>
      <c r="AN11" s="15"/>
      <c r="AO11" s="15"/>
      <c r="AP11" s="15"/>
      <c r="AQ11" s="15"/>
      <c r="AR11" s="15"/>
      <c r="AS11" s="15"/>
      <c r="AT11" s="15">
        <v>18.2</v>
      </c>
      <c r="AU11" s="15">
        <v>254.79999999999998</v>
      </c>
    </row>
    <row r="12" spans="1:88" s="24" customFormat="1" ht="17.25" customHeight="1" x14ac:dyDescent="0.25">
      <c r="A12" s="117" t="s">
        <v>199</v>
      </c>
      <c r="B12" s="208">
        <v>12</v>
      </c>
      <c r="C12" s="134" t="s">
        <v>200</v>
      </c>
      <c r="D12" s="172" t="s">
        <v>23</v>
      </c>
      <c r="E12" s="172" t="s">
        <v>23</v>
      </c>
      <c r="F12" s="172" t="s">
        <v>23</v>
      </c>
      <c r="G12" s="172" t="s">
        <v>23</v>
      </c>
      <c r="H12" s="172" t="s">
        <v>23</v>
      </c>
      <c r="I12" s="172" t="s">
        <v>23</v>
      </c>
      <c r="J12" s="134">
        <v>12.93</v>
      </c>
      <c r="K12" s="15">
        <f t="shared" si="0"/>
        <v>181.01999999999998</v>
      </c>
      <c r="L12" s="134">
        <v>13.51</v>
      </c>
      <c r="M12" s="15">
        <f t="shared" si="1"/>
        <v>189.14</v>
      </c>
      <c r="N12" s="134">
        <v>13.92</v>
      </c>
      <c r="O12" s="15">
        <f t="shared" si="2"/>
        <v>194.88</v>
      </c>
      <c r="P12" s="134">
        <v>13.96</v>
      </c>
      <c r="Q12" s="15">
        <v>13.27</v>
      </c>
      <c r="R12" s="15">
        <f t="shared" si="3"/>
        <v>189.92000000000002</v>
      </c>
      <c r="S12" s="15">
        <f t="shared" si="6"/>
        <v>13.27</v>
      </c>
      <c r="T12" s="15">
        <f t="shared" si="4"/>
        <v>185.78</v>
      </c>
      <c r="U12" s="15">
        <f>S12</f>
        <v>13.27</v>
      </c>
      <c r="V12" s="15">
        <f t="shared" si="4"/>
        <v>185.78</v>
      </c>
      <c r="W12" s="15">
        <f>U12</f>
        <v>13.27</v>
      </c>
      <c r="X12" s="15">
        <f t="shared" si="5"/>
        <v>185.78</v>
      </c>
      <c r="Y12" s="15">
        <f>W12</f>
        <v>13.27</v>
      </c>
      <c r="Z12" s="15">
        <f t="shared" si="5"/>
        <v>185.78</v>
      </c>
      <c r="AA12" s="15">
        <f t="shared" si="7"/>
        <v>13.27</v>
      </c>
      <c r="AB12" s="15">
        <f t="shared" si="8"/>
        <v>185.78</v>
      </c>
      <c r="AC12" s="15">
        <f t="shared" si="9"/>
        <v>13.41</v>
      </c>
      <c r="AD12" s="15">
        <f t="shared" si="10"/>
        <v>187.74</v>
      </c>
      <c r="AE12" s="15">
        <f t="shared" si="11"/>
        <v>13.549999999999999</v>
      </c>
      <c r="AF12" s="3">
        <f t="shared" si="12"/>
        <v>189.7</v>
      </c>
      <c r="AG12" s="15">
        <f t="shared" si="13"/>
        <v>13.76</v>
      </c>
      <c r="AH12" s="15">
        <f t="shared" si="14"/>
        <v>13.79</v>
      </c>
      <c r="AI12" s="3">
        <f t="shared" si="15"/>
        <v>192.85</v>
      </c>
      <c r="AJ12" s="15">
        <f t="shared" si="16"/>
        <v>14.11</v>
      </c>
      <c r="AK12" s="15">
        <v>14.14</v>
      </c>
      <c r="AL12" s="3">
        <f t="shared" si="17"/>
        <v>197.75</v>
      </c>
      <c r="AM12" s="15">
        <v>14.43</v>
      </c>
      <c r="AN12" s="15">
        <v>14.43</v>
      </c>
      <c r="AO12" s="15">
        <f t="shared" si="18"/>
        <v>202.01999999999998</v>
      </c>
      <c r="AP12" s="15">
        <v>14.56</v>
      </c>
      <c r="AQ12" s="15">
        <f t="shared" si="19"/>
        <v>203.84</v>
      </c>
      <c r="AR12" s="15">
        <v>15.07</v>
      </c>
      <c r="AS12" s="15">
        <f t="shared" si="20"/>
        <v>210.98000000000002</v>
      </c>
      <c r="AT12" s="15">
        <v>15.6</v>
      </c>
      <c r="AU12" s="15">
        <v>218.4</v>
      </c>
    </row>
    <row r="13" spans="1:88" s="24" customFormat="1" ht="17.25" customHeight="1" x14ac:dyDescent="0.25">
      <c r="A13" s="117" t="s">
        <v>201</v>
      </c>
      <c r="B13" s="208">
        <v>10</v>
      </c>
      <c r="C13" s="134" t="s">
        <v>202</v>
      </c>
      <c r="D13" s="172" t="s">
        <v>23</v>
      </c>
      <c r="E13" s="172" t="s">
        <v>23</v>
      </c>
      <c r="F13" s="172" t="s">
        <v>23</v>
      </c>
      <c r="G13" s="172" t="s">
        <v>23</v>
      </c>
      <c r="H13" s="172" t="s">
        <v>23</v>
      </c>
      <c r="I13" s="172" t="s">
        <v>23</v>
      </c>
      <c r="J13" s="172" t="s">
        <v>23</v>
      </c>
      <c r="K13" s="172" t="s">
        <v>23</v>
      </c>
      <c r="L13" s="172" t="s">
        <v>23</v>
      </c>
      <c r="M13" s="172" t="s">
        <v>23</v>
      </c>
      <c r="N13" s="172" t="s">
        <v>23</v>
      </c>
      <c r="O13" s="172" t="s">
        <v>23</v>
      </c>
      <c r="P13" s="172" t="s">
        <v>23</v>
      </c>
      <c r="Q13" s="172" t="s">
        <v>23</v>
      </c>
      <c r="R13" s="172" t="s">
        <v>23</v>
      </c>
      <c r="S13" s="15">
        <v>11.06</v>
      </c>
      <c r="T13" s="15">
        <f t="shared" si="4"/>
        <v>154.84</v>
      </c>
      <c r="U13" s="15">
        <v>11.06</v>
      </c>
      <c r="V13" s="15">
        <f t="shared" si="4"/>
        <v>154.84</v>
      </c>
      <c r="W13" s="15">
        <v>11.06</v>
      </c>
      <c r="X13" s="15">
        <f t="shared" si="5"/>
        <v>154.84</v>
      </c>
      <c r="Y13" s="15">
        <v>11.06</v>
      </c>
      <c r="Z13" s="15">
        <f t="shared" si="5"/>
        <v>154.84</v>
      </c>
      <c r="AA13" s="15">
        <f t="shared" si="7"/>
        <v>11.06</v>
      </c>
      <c r="AB13" s="15">
        <f t="shared" si="8"/>
        <v>154.84</v>
      </c>
      <c r="AC13" s="15">
        <f t="shared" si="9"/>
        <v>11.18</v>
      </c>
      <c r="AD13" s="15">
        <f t="shared" si="10"/>
        <v>156.51999999999998</v>
      </c>
      <c r="AE13" s="15">
        <f t="shared" si="11"/>
        <v>11.299999999999999</v>
      </c>
      <c r="AF13" s="3">
        <f t="shared" si="12"/>
        <v>158.19999999999999</v>
      </c>
      <c r="AG13" s="15">
        <f t="shared" si="13"/>
        <v>11.47</v>
      </c>
      <c r="AH13" s="15">
        <f t="shared" si="14"/>
        <v>11.5</v>
      </c>
      <c r="AI13" s="3">
        <f t="shared" si="15"/>
        <v>160.79000000000002</v>
      </c>
      <c r="AJ13" s="15">
        <f t="shared" si="16"/>
        <v>11.76</v>
      </c>
      <c r="AK13" s="15">
        <v>11.79</v>
      </c>
      <c r="AL13" s="3">
        <f t="shared" si="17"/>
        <v>164.85</v>
      </c>
      <c r="AM13" s="15">
        <v>12.03</v>
      </c>
      <c r="AN13" s="15">
        <v>12.03</v>
      </c>
      <c r="AO13" s="15">
        <f t="shared" si="18"/>
        <v>168.42</v>
      </c>
      <c r="AP13" s="15">
        <v>12.14</v>
      </c>
      <c r="AQ13" s="15">
        <f t="shared" si="19"/>
        <v>169.96</v>
      </c>
      <c r="AR13" s="15">
        <v>12.56</v>
      </c>
      <c r="AS13" s="15">
        <f t="shared" si="20"/>
        <v>175.84</v>
      </c>
      <c r="AT13" s="15">
        <v>13</v>
      </c>
      <c r="AU13" s="15">
        <v>182</v>
      </c>
      <c r="AW13" s="217"/>
    </row>
    <row r="14" spans="1:88" s="24" customFormat="1" ht="17.25" customHeight="1" x14ac:dyDescent="0.25">
      <c r="A14" s="117" t="s">
        <v>203</v>
      </c>
      <c r="B14" s="208">
        <v>8</v>
      </c>
      <c r="C14" s="134" t="s">
        <v>204</v>
      </c>
      <c r="D14" s="172" t="s">
        <v>23</v>
      </c>
      <c r="E14" s="172" t="s">
        <v>23</v>
      </c>
      <c r="F14" s="172" t="s">
        <v>23</v>
      </c>
      <c r="G14" s="172" t="s">
        <v>23</v>
      </c>
      <c r="H14" s="172" t="s">
        <v>23</v>
      </c>
      <c r="I14" s="172" t="s">
        <v>23</v>
      </c>
      <c r="J14" s="134">
        <v>8.6199999999999992</v>
      </c>
      <c r="K14" s="15">
        <f t="shared" si="0"/>
        <v>120.67999999999999</v>
      </c>
      <c r="L14" s="134">
        <v>9.01</v>
      </c>
      <c r="M14" s="15">
        <f t="shared" si="1"/>
        <v>126.14</v>
      </c>
      <c r="N14" s="134">
        <v>9.2799999999999994</v>
      </c>
      <c r="O14" s="15">
        <f t="shared" si="2"/>
        <v>129.91999999999999</v>
      </c>
      <c r="P14" s="134">
        <v>9.31</v>
      </c>
      <c r="Q14" s="15">
        <v>8.85</v>
      </c>
      <c r="R14" s="15">
        <f t="shared" si="3"/>
        <v>126.66</v>
      </c>
      <c r="S14" s="15">
        <f>Q14</f>
        <v>8.85</v>
      </c>
      <c r="T14" s="15">
        <f t="shared" si="4"/>
        <v>123.89999999999999</v>
      </c>
      <c r="U14" s="15">
        <f>S14</f>
        <v>8.85</v>
      </c>
      <c r="V14" s="15">
        <f t="shared" si="4"/>
        <v>123.89999999999999</v>
      </c>
      <c r="W14" s="15">
        <f>U14</f>
        <v>8.85</v>
      </c>
      <c r="X14" s="15">
        <f t="shared" si="5"/>
        <v>123.89999999999999</v>
      </c>
      <c r="Y14" s="15">
        <f>W14</f>
        <v>8.85</v>
      </c>
      <c r="Z14" s="15">
        <f t="shared" si="5"/>
        <v>123.89999999999999</v>
      </c>
      <c r="AA14" s="15">
        <f t="shared" si="7"/>
        <v>8.85</v>
      </c>
      <c r="AB14" s="15">
        <f t="shared" si="8"/>
        <v>123.89999999999999</v>
      </c>
      <c r="AC14" s="15">
        <f t="shared" si="9"/>
        <v>8.94</v>
      </c>
      <c r="AD14" s="15">
        <f t="shared" si="10"/>
        <v>125.16</v>
      </c>
      <c r="AE14" s="15">
        <f t="shared" si="11"/>
        <v>9.0299999999999994</v>
      </c>
      <c r="AF14" s="3">
        <f t="shared" si="12"/>
        <v>126.41999999999999</v>
      </c>
      <c r="AG14" s="15">
        <v>9.18</v>
      </c>
      <c r="AH14" s="15">
        <f>ROUNDUP(AE14*1.0175,2)+0.01</f>
        <v>9.1999999999999993</v>
      </c>
      <c r="AI14" s="3">
        <f t="shared" si="15"/>
        <v>128.65999999999997</v>
      </c>
      <c r="AJ14" s="15">
        <f t="shared" si="16"/>
        <v>9.41</v>
      </c>
      <c r="AK14" s="15">
        <v>9.43</v>
      </c>
      <c r="AL14" s="3">
        <f t="shared" si="17"/>
        <v>131.88</v>
      </c>
      <c r="AM14" s="15">
        <v>9.6199999999999992</v>
      </c>
      <c r="AN14" s="15">
        <v>9.6199999999999992</v>
      </c>
      <c r="AO14" s="15">
        <f t="shared" si="18"/>
        <v>134.67999999999998</v>
      </c>
      <c r="AP14" s="15">
        <v>9.7100000000000009</v>
      </c>
      <c r="AQ14" s="15">
        <f t="shared" si="19"/>
        <v>135.94</v>
      </c>
      <c r="AR14" s="15">
        <v>10.050000000000001</v>
      </c>
      <c r="AS14" s="15">
        <f t="shared" si="20"/>
        <v>140.70000000000002</v>
      </c>
      <c r="AT14" s="15">
        <v>10.4</v>
      </c>
      <c r="AU14" s="15">
        <v>145.6</v>
      </c>
    </row>
    <row r="15" spans="1:88" s="24" customFormat="1" ht="17.25" customHeight="1" x14ac:dyDescent="0.25">
      <c r="A15" s="117" t="s">
        <v>205</v>
      </c>
      <c r="B15" s="208">
        <v>6</v>
      </c>
      <c r="C15" s="134" t="s">
        <v>206</v>
      </c>
      <c r="D15" s="172" t="s">
        <v>23</v>
      </c>
      <c r="E15" s="172" t="s">
        <v>23</v>
      </c>
      <c r="F15" s="172" t="s">
        <v>23</v>
      </c>
      <c r="G15" s="172" t="s">
        <v>23</v>
      </c>
      <c r="H15" s="172" t="s">
        <v>23</v>
      </c>
      <c r="I15" s="172" t="s">
        <v>23</v>
      </c>
      <c r="J15" s="134">
        <v>6.47</v>
      </c>
      <c r="K15" s="15">
        <f t="shared" si="0"/>
        <v>90.58</v>
      </c>
      <c r="L15" s="134">
        <v>6.76</v>
      </c>
      <c r="M15" s="15">
        <f t="shared" si="1"/>
        <v>94.64</v>
      </c>
      <c r="N15" s="134">
        <v>6.96</v>
      </c>
      <c r="O15" s="15">
        <f t="shared" si="2"/>
        <v>97.44</v>
      </c>
      <c r="P15" s="134">
        <v>6.99</v>
      </c>
      <c r="Q15" s="15">
        <v>6.64</v>
      </c>
      <c r="R15" s="15">
        <f t="shared" si="3"/>
        <v>95.06</v>
      </c>
      <c r="S15" s="15">
        <f>Q15</f>
        <v>6.64</v>
      </c>
      <c r="T15" s="15">
        <f t="shared" si="4"/>
        <v>92.96</v>
      </c>
      <c r="U15" s="15">
        <f>S15</f>
        <v>6.64</v>
      </c>
      <c r="V15" s="15">
        <f t="shared" si="4"/>
        <v>92.96</v>
      </c>
      <c r="W15" s="15">
        <f>U15</f>
        <v>6.64</v>
      </c>
      <c r="X15" s="15">
        <f t="shared" si="5"/>
        <v>92.96</v>
      </c>
      <c r="Y15" s="15">
        <f>W15</f>
        <v>6.64</v>
      </c>
      <c r="Z15" s="15">
        <f t="shared" si="5"/>
        <v>92.96</v>
      </c>
      <c r="AA15" s="15">
        <f t="shared" si="7"/>
        <v>6.64</v>
      </c>
      <c r="AB15" s="15">
        <f t="shared" si="8"/>
        <v>92.96</v>
      </c>
      <c r="AC15" s="15">
        <f t="shared" si="9"/>
        <v>6.71</v>
      </c>
      <c r="AD15" s="15">
        <f t="shared" si="10"/>
        <v>93.94</v>
      </c>
      <c r="AE15" s="15">
        <f t="shared" si="11"/>
        <v>6.7799999999999994</v>
      </c>
      <c r="AF15" s="3">
        <f t="shared" si="12"/>
        <v>94.919999999999987</v>
      </c>
      <c r="AG15" s="15">
        <v>6.88</v>
      </c>
      <c r="AH15" s="15">
        <f t="shared" si="14"/>
        <v>6.8999999999999995</v>
      </c>
      <c r="AI15" s="3">
        <f t="shared" si="15"/>
        <v>96.46</v>
      </c>
      <c r="AJ15" s="15">
        <f t="shared" si="16"/>
        <v>7.06</v>
      </c>
      <c r="AK15" s="15">
        <v>7.07</v>
      </c>
      <c r="AL15" s="3">
        <f t="shared" si="17"/>
        <v>98.91</v>
      </c>
      <c r="AM15" s="15">
        <v>7.22</v>
      </c>
      <c r="AN15" s="15">
        <v>7.22</v>
      </c>
      <c r="AO15" s="15">
        <f t="shared" si="18"/>
        <v>101.08</v>
      </c>
      <c r="AP15" s="15">
        <v>7.28</v>
      </c>
      <c r="AQ15" s="15">
        <f t="shared" si="19"/>
        <v>101.92</v>
      </c>
      <c r="AR15" s="15">
        <v>7.54</v>
      </c>
      <c r="AS15" s="15">
        <f t="shared" si="20"/>
        <v>105.56</v>
      </c>
      <c r="AT15" s="15">
        <v>7.8</v>
      </c>
      <c r="AU15" s="15">
        <v>109.2</v>
      </c>
    </row>
    <row r="16" spans="1:88" s="24" customFormat="1" ht="17.25" customHeight="1" x14ac:dyDescent="0.25">
      <c r="A16" s="117" t="s">
        <v>207</v>
      </c>
      <c r="B16" s="208">
        <v>4</v>
      </c>
      <c r="C16" s="134" t="s">
        <v>208</v>
      </c>
      <c r="D16" s="172" t="s">
        <v>23</v>
      </c>
      <c r="E16" s="172" t="s">
        <v>23</v>
      </c>
      <c r="F16" s="172" t="s">
        <v>23</v>
      </c>
      <c r="G16" s="172" t="s">
        <v>23</v>
      </c>
      <c r="H16" s="172" t="s">
        <v>23</v>
      </c>
      <c r="I16" s="172" t="s">
        <v>23</v>
      </c>
      <c r="J16" s="172" t="s">
        <v>23</v>
      </c>
      <c r="K16" s="172" t="s">
        <v>23</v>
      </c>
      <c r="L16" s="172" t="s">
        <v>23</v>
      </c>
      <c r="M16" s="172" t="s">
        <v>23</v>
      </c>
      <c r="N16" s="172" t="s">
        <v>23</v>
      </c>
      <c r="O16" s="172" t="s">
        <v>23</v>
      </c>
      <c r="P16" s="172" t="s">
        <v>23</v>
      </c>
      <c r="Q16" s="172" t="s">
        <v>23</v>
      </c>
      <c r="R16" s="172" t="s">
        <v>23</v>
      </c>
      <c r="S16" s="15">
        <v>4.42</v>
      </c>
      <c r="T16" s="15">
        <f t="shared" si="4"/>
        <v>61.879999999999995</v>
      </c>
      <c r="U16" s="15">
        <v>4.42</v>
      </c>
      <c r="V16" s="15">
        <f t="shared" si="4"/>
        <v>61.879999999999995</v>
      </c>
      <c r="W16" s="15">
        <v>4.42</v>
      </c>
      <c r="X16" s="15">
        <f t="shared" si="5"/>
        <v>61.879999999999995</v>
      </c>
      <c r="Y16" s="15">
        <v>4.42</v>
      </c>
      <c r="Z16" s="15">
        <f t="shared" si="5"/>
        <v>61.879999999999995</v>
      </c>
      <c r="AA16" s="15">
        <f t="shared" si="7"/>
        <v>4.42</v>
      </c>
      <c r="AB16" s="15">
        <f t="shared" si="8"/>
        <v>61.879999999999995</v>
      </c>
      <c r="AC16" s="15">
        <f t="shared" si="9"/>
        <v>4.47</v>
      </c>
      <c r="AD16" s="15">
        <f t="shared" si="10"/>
        <v>62.58</v>
      </c>
      <c r="AE16" s="15">
        <f t="shared" si="11"/>
        <v>4.5199999999999996</v>
      </c>
      <c r="AF16" s="3">
        <f t="shared" si="12"/>
        <v>63.279999999999994</v>
      </c>
      <c r="AG16" s="15">
        <f t="shared" si="13"/>
        <v>4.59</v>
      </c>
      <c r="AH16" s="15">
        <f t="shared" si="14"/>
        <v>4.5999999999999996</v>
      </c>
      <c r="AI16" s="3">
        <f t="shared" si="15"/>
        <v>64.329999999999984</v>
      </c>
      <c r="AJ16" s="15">
        <f t="shared" si="16"/>
        <v>4.71</v>
      </c>
      <c r="AK16" s="15">
        <v>4.72</v>
      </c>
      <c r="AL16" s="3">
        <f t="shared" si="17"/>
        <v>66.009999999999991</v>
      </c>
      <c r="AM16" s="15">
        <v>4.8099999999999996</v>
      </c>
      <c r="AN16" s="15">
        <v>4.8099999999999996</v>
      </c>
      <c r="AO16" s="15">
        <f t="shared" si="18"/>
        <v>67.339999999999989</v>
      </c>
      <c r="AP16" s="15">
        <v>4.8600000000000003</v>
      </c>
      <c r="AQ16" s="15">
        <f t="shared" si="19"/>
        <v>68.040000000000006</v>
      </c>
      <c r="AR16" s="15">
        <v>5.03</v>
      </c>
      <c r="AS16" s="15">
        <f t="shared" si="20"/>
        <v>70.42</v>
      </c>
      <c r="AT16" s="15">
        <v>5.2</v>
      </c>
      <c r="AU16" s="15">
        <v>72.8</v>
      </c>
    </row>
    <row r="17" spans="1:47" s="24" customFormat="1" ht="17.25" customHeight="1" x14ac:dyDescent="0.25">
      <c r="A17" s="117" t="s">
        <v>209</v>
      </c>
      <c r="B17" s="208">
        <v>2</v>
      </c>
      <c r="C17" s="134" t="s">
        <v>210</v>
      </c>
      <c r="D17" s="172" t="s">
        <v>23</v>
      </c>
      <c r="E17" s="172" t="s">
        <v>23</v>
      </c>
      <c r="F17" s="172" t="s">
        <v>23</v>
      </c>
      <c r="G17" s="172" t="s">
        <v>23</v>
      </c>
      <c r="H17" s="172" t="s">
        <v>23</v>
      </c>
      <c r="I17" s="172" t="s">
        <v>23</v>
      </c>
      <c r="J17" s="134">
        <v>2.16</v>
      </c>
      <c r="K17" s="15">
        <f t="shared" si="0"/>
        <v>30.240000000000002</v>
      </c>
      <c r="L17" s="134">
        <v>2.25</v>
      </c>
      <c r="M17" s="15">
        <f t="shared" si="1"/>
        <v>31.5</v>
      </c>
      <c r="N17" s="134">
        <v>2.3199999999999998</v>
      </c>
      <c r="O17" s="15">
        <f t="shared" si="2"/>
        <v>32.479999999999997</v>
      </c>
      <c r="P17" s="134">
        <v>2.33</v>
      </c>
      <c r="Q17" s="15">
        <v>2.21</v>
      </c>
      <c r="R17" s="15">
        <f t="shared" si="3"/>
        <v>31.66</v>
      </c>
      <c r="S17" s="15">
        <f t="shared" si="6"/>
        <v>2.21</v>
      </c>
      <c r="T17" s="15">
        <f t="shared" si="4"/>
        <v>30.939999999999998</v>
      </c>
      <c r="U17" s="15">
        <f>S17</f>
        <v>2.21</v>
      </c>
      <c r="V17" s="15">
        <f t="shared" si="4"/>
        <v>30.939999999999998</v>
      </c>
      <c r="W17" s="15">
        <f>U17</f>
        <v>2.21</v>
      </c>
      <c r="X17" s="15">
        <f t="shared" si="5"/>
        <v>30.939999999999998</v>
      </c>
      <c r="Y17" s="15">
        <f>W17</f>
        <v>2.21</v>
      </c>
      <c r="Z17" s="15">
        <f t="shared" si="5"/>
        <v>30.939999999999998</v>
      </c>
      <c r="AA17" s="15">
        <f t="shared" si="7"/>
        <v>2.21</v>
      </c>
      <c r="AB17" s="15">
        <f t="shared" si="8"/>
        <v>30.939999999999998</v>
      </c>
      <c r="AC17" s="15">
        <f t="shared" si="9"/>
        <v>2.2399999999999998</v>
      </c>
      <c r="AD17" s="15">
        <f t="shared" si="10"/>
        <v>31.359999999999996</v>
      </c>
      <c r="AE17" s="15">
        <f t="shared" si="11"/>
        <v>2.2699999999999996</v>
      </c>
      <c r="AF17" s="3">
        <f t="shared" si="12"/>
        <v>31.779999999999994</v>
      </c>
      <c r="AG17" s="15">
        <v>2.2999999999999998</v>
      </c>
      <c r="AH17" s="15">
        <f>ROUNDUP(AE17*1.0175,2)-0.01</f>
        <v>2.2999999999999998</v>
      </c>
      <c r="AI17" s="3">
        <f t="shared" si="15"/>
        <v>32.199999999999996</v>
      </c>
      <c r="AJ17" s="15">
        <f t="shared" si="16"/>
        <v>2.36</v>
      </c>
      <c r="AK17" s="15">
        <v>2.36</v>
      </c>
      <c r="AL17" s="3">
        <f t="shared" si="17"/>
        <v>33.04</v>
      </c>
      <c r="AM17" s="15">
        <v>2.41</v>
      </c>
      <c r="AN17" s="15">
        <v>2.41</v>
      </c>
      <c r="AO17" s="15">
        <f t="shared" si="18"/>
        <v>33.74</v>
      </c>
      <c r="AP17" s="15">
        <v>2.4300000000000002</v>
      </c>
      <c r="AQ17" s="15">
        <f t="shared" si="19"/>
        <v>34.020000000000003</v>
      </c>
      <c r="AR17" s="15">
        <v>2.52</v>
      </c>
      <c r="AS17" s="15">
        <f t="shared" si="20"/>
        <v>35.28</v>
      </c>
      <c r="AT17" s="15">
        <v>2.6</v>
      </c>
      <c r="AU17" s="15">
        <v>36.4</v>
      </c>
    </row>
    <row r="18" spans="1:47" ht="17.25" customHeight="1" x14ac:dyDescent="0.25">
      <c r="A18" s="3"/>
      <c r="B18" s="208"/>
      <c r="C18" s="35"/>
      <c r="D18" s="35"/>
      <c r="E18" s="35"/>
      <c r="F18" s="35"/>
      <c r="G18" s="146"/>
      <c r="H18" s="35"/>
      <c r="I18" s="146"/>
      <c r="J18" s="134"/>
      <c r="K18" s="134"/>
      <c r="L18" s="134"/>
      <c r="M18" s="134"/>
      <c r="N18" s="134"/>
      <c r="O18" s="134"/>
      <c r="P18" s="13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4"/>
      <c r="AR18" s="3"/>
      <c r="AS18" s="4"/>
      <c r="AT18" s="3"/>
      <c r="AU18" s="4"/>
    </row>
    <row r="19" spans="1:47" ht="17.25" customHeight="1" x14ac:dyDescent="0.25">
      <c r="A19" s="18" t="s">
        <v>211</v>
      </c>
      <c r="B19" s="18"/>
      <c r="C19" s="18"/>
      <c r="D19" s="18"/>
      <c r="E19" s="18"/>
      <c r="F19" s="18"/>
      <c r="G19" s="18"/>
      <c r="H19" s="18"/>
      <c r="I19" s="18"/>
      <c r="J19" s="134"/>
      <c r="K19" s="18"/>
      <c r="L19" s="18"/>
      <c r="M19" s="18"/>
      <c r="N19" s="18"/>
      <c r="O19" s="18"/>
      <c r="P19" s="18"/>
      <c r="Q19" s="15"/>
      <c r="R19" s="18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ht="17.25" customHeight="1" x14ac:dyDescent="0.25">
      <c r="A20" s="3"/>
      <c r="B20" s="3"/>
      <c r="C20" s="12"/>
      <c r="D20" s="12"/>
      <c r="E20" s="12"/>
      <c r="F20" s="3">
        <v>2005</v>
      </c>
      <c r="G20" s="3" t="s">
        <v>113</v>
      </c>
      <c r="H20" s="3">
        <v>2006</v>
      </c>
      <c r="I20" s="3" t="s">
        <v>113</v>
      </c>
      <c r="J20" s="3">
        <v>2007</v>
      </c>
      <c r="K20" s="124" t="s">
        <v>180</v>
      </c>
      <c r="L20" s="3">
        <v>2008</v>
      </c>
      <c r="M20" s="124" t="s">
        <v>181</v>
      </c>
      <c r="N20" s="3">
        <v>2009</v>
      </c>
      <c r="O20" s="124" t="s">
        <v>182</v>
      </c>
      <c r="P20" s="257" t="s">
        <v>183</v>
      </c>
      <c r="Q20" s="257"/>
      <c r="R20" s="257"/>
      <c r="S20" s="3">
        <v>2011</v>
      </c>
      <c r="T20" s="124" t="s">
        <v>114</v>
      </c>
      <c r="U20" s="3">
        <v>2012</v>
      </c>
      <c r="V20" s="124" t="s">
        <v>114</v>
      </c>
      <c r="W20" s="3">
        <v>2013</v>
      </c>
      <c r="X20" s="124" t="s">
        <v>114</v>
      </c>
      <c r="Y20" s="3">
        <v>2014</v>
      </c>
      <c r="Z20" s="124" t="s">
        <v>114</v>
      </c>
      <c r="AA20" s="3">
        <v>2015</v>
      </c>
      <c r="AB20" s="124" t="s">
        <v>114</v>
      </c>
      <c r="AC20" s="3">
        <v>2016</v>
      </c>
      <c r="AD20" s="124" t="s">
        <v>115</v>
      </c>
      <c r="AE20" s="3">
        <v>2017</v>
      </c>
      <c r="AF20" s="124" t="s">
        <v>115</v>
      </c>
      <c r="AG20" s="3">
        <v>2018</v>
      </c>
      <c r="AH20" s="124" t="s">
        <v>184</v>
      </c>
      <c r="AI20" s="124"/>
      <c r="AJ20" s="3">
        <v>2019</v>
      </c>
      <c r="AK20" s="124" t="s">
        <v>185</v>
      </c>
      <c r="AL20" s="124"/>
      <c r="AM20" s="3">
        <v>2020</v>
      </c>
      <c r="AN20" s="124" t="s">
        <v>186</v>
      </c>
      <c r="AO20" s="124"/>
      <c r="AP20" s="3">
        <v>2021</v>
      </c>
      <c r="AQ20" s="124" t="s">
        <v>187</v>
      </c>
      <c r="AR20" s="3">
        <v>2022</v>
      </c>
      <c r="AS20" s="124" t="s">
        <v>188</v>
      </c>
      <c r="AT20" s="3">
        <v>2023</v>
      </c>
      <c r="AU20" s="124" t="s">
        <v>188</v>
      </c>
    </row>
    <row r="21" spans="1:47" ht="17.25" customHeight="1" x14ac:dyDescent="0.25">
      <c r="A21" s="3"/>
      <c r="B21" s="3"/>
      <c r="C21" s="53" t="s">
        <v>60</v>
      </c>
      <c r="D21" s="53"/>
      <c r="E21" s="53"/>
      <c r="F21" s="134" t="s">
        <v>17</v>
      </c>
      <c r="G21" s="134" t="s">
        <v>19</v>
      </c>
      <c r="H21" s="134" t="s">
        <v>17</v>
      </c>
      <c r="I21" s="134" t="s">
        <v>19</v>
      </c>
      <c r="J21" s="134" t="s">
        <v>17</v>
      </c>
      <c r="K21" s="134" t="s">
        <v>19</v>
      </c>
      <c r="L21" s="134" t="s">
        <v>17</v>
      </c>
      <c r="M21" s="134" t="s">
        <v>19</v>
      </c>
      <c r="N21" s="134" t="s">
        <v>17</v>
      </c>
      <c r="O21" s="134" t="s">
        <v>19</v>
      </c>
      <c r="P21" s="134" t="s">
        <v>117</v>
      </c>
      <c r="Q21" s="134" t="s">
        <v>118</v>
      </c>
      <c r="R21" s="134" t="s">
        <v>19</v>
      </c>
      <c r="S21" s="134" t="s">
        <v>17</v>
      </c>
      <c r="T21" s="134" t="s">
        <v>19</v>
      </c>
      <c r="U21" s="134" t="s">
        <v>17</v>
      </c>
      <c r="V21" s="134" t="s">
        <v>19</v>
      </c>
      <c r="W21" s="134" t="s">
        <v>17</v>
      </c>
      <c r="X21" s="134" t="s">
        <v>19</v>
      </c>
      <c r="Y21" s="134" t="s">
        <v>17</v>
      </c>
      <c r="Z21" s="134" t="s">
        <v>19</v>
      </c>
      <c r="AA21" s="134" t="s">
        <v>17</v>
      </c>
      <c r="AB21" s="134" t="s">
        <v>19</v>
      </c>
      <c r="AC21" s="134" t="s">
        <v>17</v>
      </c>
      <c r="AD21" s="134" t="s">
        <v>19</v>
      </c>
      <c r="AE21" s="134" t="s">
        <v>17</v>
      </c>
      <c r="AF21" s="134" t="s">
        <v>19</v>
      </c>
      <c r="AG21" s="134" t="s">
        <v>80</v>
      </c>
      <c r="AH21" s="134" t="s">
        <v>81</v>
      </c>
      <c r="AI21" s="134" t="s">
        <v>19</v>
      </c>
      <c r="AJ21" s="134" t="s">
        <v>80</v>
      </c>
      <c r="AK21" s="134" t="s">
        <v>81</v>
      </c>
      <c r="AL21" s="134" t="s">
        <v>19</v>
      </c>
      <c r="AM21" s="134" t="s">
        <v>80</v>
      </c>
      <c r="AN21" s="134" t="s">
        <v>81</v>
      </c>
      <c r="AO21" s="134" t="s">
        <v>19</v>
      </c>
      <c r="AP21" s="134" t="s">
        <v>17</v>
      </c>
      <c r="AQ21" s="134" t="s">
        <v>19</v>
      </c>
      <c r="AR21" s="134" t="s">
        <v>17</v>
      </c>
      <c r="AS21" s="134" t="s">
        <v>19</v>
      </c>
      <c r="AT21" s="134" t="s">
        <v>17</v>
      </c>
      <c r="AU21" s="134" t="s">
        <v>19</v>
      </c>
    </row>
    <row r="22" spans="1:47" ht="17.25" customHeight="1" x14ac:dyDescent="0.25">
      <c r="A22" s="270" t="s">
        <v>212</v>
      </c>
      <c r="B22" s="270"/>
      <c r="C22" s="53" t="s">
        <v>213</v>
      </c>
      <c r="D22" s="53"/>
      <c r="E22" s="53"/>
      <c r="F22" s="15">
        <v>144.03</v>
      </c>
      <c r="G22" s="15">
        <f>F22*12</f>
        <v>1728.3600000000001</v>
      </c>
      <c r="H22" s="15">
        <v>149.43</v>
      </c>
      <c r="I22" s="15">
        <f>H22*12</f>
        <v>1793.16</v>
      </c>
      <c r="J22" s="15">
        <f>ROUNDUP(H22*1.0355,2)</f>
        <v>154.73999999999998</v>
      </c>
      <c r="K22" s="15">
        <f>J22*12</f>
        <v>1856.8799999999997</v>
      </c>
      <c r="L22" s="15">
        <f>ROUNDUP(J22*1.045,2)</f>
        <v>161.70999999999998</v>
      </c>
      <c r="M22" s="15">
        <f>L22*12</f>
        <v>1940.5199999999998</v>
      </c>
      <c r="N22" s="15">
        <f>ROUNDUP(L22*1.03,2)</f>
        <v>166.57</v>
      </c>
      <c r="O22" s="15">
        <f>N22*12</f>
        <v>1998.84</v>
      </c>
      <c r="P22" s="15">
        <f>ROUNDUP(N22*1.003,2)</f>
        <v>167.07</v>
      </c>
      <c r="Q22" s="15">
        <f>ROUNDUP(P22*0.95,2)</f>
        <v>158.72</v>
      </c>
      <c r="R22" s="15">
        <f>P22*5+Q22*7</f>
        <v>1946.3899999999999</v>
      </c>
      <c r="S22" s="15">
        <f t="shared" si="6"/>
        <v>158.72</v>
      </c>
      <c r="T22" s="15">
        <f>S22*12</f>
        <v>1904.6399999999999</v>
      </c>
      <c r="U22" s="15">
        <f>S22</f>
        <v>158.72</v>
      </c>
      <c r="V22" s="15">
        <f>U22*12</f>
        <v>1904.6399999999999</v>
      </c>
      <c r="W22" s="15">
        <f>U22</f>
        <v>158.72</v>
      </c>
      <c r="X22" s="15">
        <f>W22*12</f>
        <v>1904.6399999999999</v>
      </c>
      <c r="Y22" s="15">
        <f>W22</f>
        <v>158.72</v>
      </c>
      <c r="Z22" s="15">
        <f>Y22*12</f>
        <v>1904.6399999999999</v>
      </c>
      <c r="AA22" s="15">
        <f>Y22</f>
        <v>158.72</v>
      </c>
      <c r="AB22" s="15">
        <f>AA22*12</f>
        <v>1904.6399999999999</v>
      </c>
      <c r="AC22" s="15">
        <f>ROUNDUP(AA22*1.01,2)</f>
        <v>160.31</v>
      </c>
      <c r="AD22" s="15">
        <f>AC22*12</f>
        <v>1923.72</v>
      </c>
      <c r="AE22" s="15">
        <f>ROUNDUP(AC22*1.01,2)</f>
        <v>161.91999999999999</v>
      </c>
      <c r="AF22" s="15">
        <f>AE22*12</f>
        <v>1943.04</v>
      </c>
      <c r="AG22" s="15">
        <f>ROUNDUP(AE22*1.015,2)</f>
        <v>164.35</v>
      </c>
      <c r="AH22" s="15">
        <f>ROUNDUP(AE22*1.0175,2)</f>
        <v>164.76</v>
      </c>
      <c r="AI22" s="15">
        <f>AG22*6+AH22*6</f>
        <v>1974.6599999999999</v>
      </c>
      <c r="AJ22" s="15">
        <f>ROUNDUP(AH22*1.0225,2)</f>
        <v>168.47</v>
      </c>
      <c r="AK22" s="15">
        <f>ROUNDUP(AH22*1.025,2)</f>
        <v>168.88</v>
      </c>
      <c r="AL22" s="15">
        <f>AJ22*6+AK22*6</f>
        <v>2024.1</v>
      </c>
      <c r="AM22" s="15">
        <f>ROUNDUP(AK22*1.02,2)</f>
        <v>172.26</v>
      </c>
      <c r="AN22" s="15">
        <f>AM22</f>
        <v>172.26</v>
      </c>
      <c r="AO22" s="15">
        <f>AM22*6+AN22*6</f>
        <v>2067.12</v>
      </c>
      <c r="AP22" s="15">
        <f>ROUND(AN22*1.009,2)</f>
        <v>173.81</v>
      </c>
      <c r="AQ22" s="15">
        <f>AP22*12</f>
        <v>2085.7200000000003</v>
      </c>
      <c r="AR22" s="15">
        <f>ROUND(AP22*1.035,2)</f>
        <v>179.89</v>
      </c>
      <c r="AS22" s="15">
        <f>AR22*12</f>
        <v>2158.6799999999998</v>
      </c>
      <c r="AT22" s="15">
        <v>186.19</v>
      </c>
      <c r="AU22" s="15">
        <v>2234.2799999999997</v>
      </c>
    </row>
    <row r="23" spans="1:47" ht="17.25" customHeight="1" x14ac:dyDescent="0.25">
      <c r="A23" s="270" t="s">
        <v>214</v>
      </c>
      <c r="B23" s="270"/>
      <c r="C23" s="53" t="s">
        <v>215</v>
      </c>
      <c r="D23" s="53"/>
      <c r="E23" s="53"/>
      <c r="F23" s="15">
        <v>116.66</v>
      </c>
      <c r="G23" s="15">
        <f>F23*12</f>
        <v>1399.92</v>
      </c>
      <c r="H23" s="15">
        <v>121.03</v>
      </c>
      <c r="I23" s="15">
        <f>H23*12</f>
        <v>1452.3600000000001</v>
      </c>
      <c r="J23" s="15">
        <f>ROUNDUP(H23*1.0355,2)</f>
        <v>125.33</v>
      </c>
      <c r="K23" s="15">
        <f>J23*12</f>
        <v>1503.96</v>
      </c>
      <c r="L23" s="15">
        <f>ROUNDUP(J23*1.045,2)</f>
        <v>130.97</v>
      </c>
      <c r="M23" s="15">
        <f>L23*12</f>
        <v>1571.6399999999999</v>
      </c>
      <c r="N23" s="15">
        <f>ROUNDUP(L23*1.03,2)</f>
        <v>134.89999999999998</v>
      </c>
      <c r="O23" s="15">
        <f>N23*12</f>
        <v>1618.7999999999997</v>
      </c>
      <c r="P23" s="15">
        <f>ROUNDUP(N23*1.003,2)</f>
        <v>135.31</v>
      </c>
      <c r="Q23" s="15">
        <f>ROUNDUP(P23*0.95,2)</f>
        <v>128.54999999999998</v>
      </c>
      <c r="R23" s="15">
        <f>P23*5+Q23*7</f>
        <v>1576.3999999999999</v>
      </c>
      <c r="S23" s="15">
        <f t="shared" si="6"/>
        <v>128.54999999999998</v>
      </c>
      <c r="T23" s="15">
        <f>S23*12</f>
        <v>1542.6</v>
      </c>
      <c r="U23" s="15">
        <f>S23</f>
        <v>128.54999999999998</v>
      </c>
      <c r="V23" s="15">
        <f>U23*12</f>
        <v>1542.6</v>
      </c>
      <c r="W23" s="15">
        <f>U23</f>
        <v>128.54999999999998</v>
      </c>
      <c r="X23" s="15">
        <f>W23*12</f>
        <v>1542.6</v>
      </c>
      <c r="Y23" s="15">
        <f>W23</f>
        <v>128.54999999999998</v>
      </c>
      <c r="Z23" s="15">
        <f>Y23*12</f>
        <v>1542.6</v>
      </c>
      <c r="AA23" s="15">
        <f>Y23</f>
        <v>128.54999999999998</v>
      </c>
      <c r="AB23" s="15">
        <f>AA23*12</f>
        <v>1542.6</v>
      </c>
      <c r="AC23" s="15">
        <f t="shared" ref="AC23:AC26" si="22">ROUNDUP(AA23*1.01,2)</f>
        <v>129.84</v>
      </c>
      <c r="AD23" s="15">
        <f>AC23*12</f>
        <v>1558.08</v>
      </c>
      <c r="AE23" s="15">
        <f t="shared" ref="AE23:AE26" si="23">ROUNDUP(AC23*1.01,2)</f>
        <v>131.13999999999999</v>
      </c>
      <c r="AF23" s="15">
        <f>AE23*12</f>
        <v>1573.6799999999998</v>
      </c>
      <c r="AG23" s="15">
        <f t="shared" ref="AG23:AG26" si="24">ROUNDUP(AE23*1.015,2)</f>
        <v>133.10999999999999</v>
      </c>
      <c r="AH23" s="15">
        <f t="shared" ref="AH23:AH26" si="25">ROUNDUP(AE23*1.0175,2)</f>
        <v>133.44</v>
      </c>
      <c r="AI23" s="15">
        <f t="shared" ref="AI23:AI26" si="26">AG23*6+AH23*6</f>
        <v>1599.2999999999997</v>
      </c>
      <c r="AJ23" s="15">
        <f t="shared" ref="AJ23:AJ26" si="27">ROUNDUP(AH23*1.0225,2)</f>
        <v>136.44999999999999</v>
      </c>
      <c r="AK23" s="15">
        <f t="shared" ref="AK23:AK26" si="28">ROUNDUP(AH23*1.025,2)</f>
        <v>136.78</v>
      </c>
      <c r="AL23" s="15">
        <f t="shared" ref="AL23:AL26" si="29">AJ23*6+AK23*6</f>
        <v>1639.38</v>
      </c>
      <c r="AM23" s="15">
        <f t="shared" ref="AM23:AM26" si="30">ROUNDUP(AK23*1.02,2)</f>
        <v>139.51999999999998</v>
      </c>
      <c r="AN23" s="15">
        <f t="shared" ref="AN23:AN26" si="31">AM23</f>
        <v>139.51999999999998</v>
      </c>
      <c r="AO23" s="15">
        <f>AM23*6+AN23*6</f>
        <v>1674.2399999999998</v>
      </c>
      <c r="AP23" s="15">
        <f>ROUND(AN23*1.009,2)</f>
        <v>140.78</v>
      </c>
      <c r="AQ23" s="15">
        <f t="shared" ref="AQ23:AQ26" si="32">AP23*12</f>
        <v>1689.3600000000001</v>
      </c>
      <c r="AR23" s="15">
        <f t="shared" ref="AR23:AR26" si="33">ROUND(AP23*1.035,2)</f>
        <v>145.71</v>
      </c>
      <c r="AS23" s="15">
        <f t="shared" ref="AS23:AS26" si="34">AR23*12</f>
        <v>1748.52</v>
      </c>
      <c r="AT23" s="15">
        <v>150.81</v>
      </c>
      <c r="AU23" s="15">
        <v>1809.72</v>
      </c>
    </row>
    <row r="24" spans="1:47" ht="17.25" customHeight="1" x14ac:dyDescent="0.25">
      <c r="A24" s="270" t="s">
        <v>216</v>
      </c>
      <c r="B24" s="270"/>
      <c r="C24" s="53" t="s">
        <v>217</v>
      </c>
      <c r="D24" s="53"/>
      <c r="E24" s="53"/>
      <c r="F24" s="15">
        <v>108.34</v>
      </c>
      <c r="G24" s="15">
        <f>F24*12</f>
        <v>1300.08</v>
      </c>
      <c r="H24" s="15">
        <v>112.4</v>
      </c>
      <c r="I24" s="15">
        <f>H24*12</f>
        <v>1348.8000000000002</v>
      </c>
      <c r="J24" s="15">
        <f>ROUNDUP(H24*1.0355,2)</f>
        <v>116.4</v>
      </c>
      <c r="K24" s="15">
        <f>J24*12</f>
        <v>1396.8000000000002</v>
      </c>
      <c r="L24" s="15">
        <f>ROUNDUP(J24*1.045,2)</f>
        <v>121.64</v>
      </c>
      <c r="M24" s="15">
        <f>L24*12</f>
        <v>1459.68</v>
      </c>
      <c r="N24" s="15">
        <f>ROUNDUP(L24*1.03,2)</f>
        <v>125.29</v>
      </c>
      <c r="O24" s="15">
        <f>N24*12</f>
        <v>1503.48</v>
      </c>
      <c r="P24" s="15">
        <f>ROUNDUP(N24*1.003,2)</f>
        <v>125.67</v>
      </c>
      <c r="Q24" s="15">
        <f>ROUNDUP(P24*0.95,2)</f>
        <v>119.39</v>
      </c>
      <c r="R24" s="15">
        <f>P24*5+Q24*7</f>
        <v>1464.08</v>
      </c>
      <c r="S24" s="15">
        <f t="shared" si="6"/>
        <v>119.39</v>
      </c>
      <c r="T24" s="15">
        <f>S24*12</f>
        <v>1432.68</v>
      </c>
      <c r="U24" s="15">
        <f>S24</f>
        <v>119.39</v>
      </c>
      <c r="V24" s="15">
        <f>U24*12</f>
        <v>1432.68</v>
      </c>
      <c r="W24" s="15">
        <f>U24</f>
        <v>119.39</v>
      </c>
      <c r="X24" s="15">
        <f>W24*12</f>
        <v>1432.68</v>
      </c>
      <c r="Y24" s="15">
        <f>W24</f>
        <v>119.39</v>
      </c>
      <c r="Z24" s="15">
        <f>Y24*12</f>
        <v>1432.68</v>
      </c>
      <c r="AA24" s="15">
        <f>Y24</f>
        <v>119.39</v>
      </c>
      <c r="AB24" s="15">
        <f>AA24*12</f>
        <v>1432.68</v>
      </c>
      <c r="AC24" s="15">
        <f t="shared" si="22"/>
        <v>120.59</v>
      </c>
      <c r="AD24" s="15">
        <f>AC24*12</f>
        <v>1447.08</v>
      </c>
      <c r="AE24" s="15">
        <f t="shared" si="23"/>
        <v>121.80000000000001</v>
      </c>
      <c r="AF24" s="15">
        <f>AE24*12</f>
        <v>1461.6000000000001</v>
      </c>
      <c r="AG24" s="15">
        <f t="shared" si="24"/>
        <v>123.63000000000001</v>
      </c>
      <c r="AH24" s="15">
        <f t="shared" si="25"/>
        <v>123.94000000000001</v>
      </c>
      <c r="AI24" s="15">
        <f t="shared" si="26"/>
        <v>1485.42</v>
      </c>
      <c r="AJ24" s="15">
        <f t="shared" si="27"/>
        <v>126.73</v>
      </c>
      <c r="AK24" s="15">
        <f t="shared" si="28"/>
        <v>127.04</v>
      </c>
      <c r="AL24" s="15">
        <f t="shared" si="29"/>
        <v>1522.62</v>
      </c>
      <c r="AM24" s="15">
        <f t="shared" si="30"/>
        <v>129.59</v>
      </c>
      <c r="AN24" s="15">
        <f t="shared" si="31"/>
        <v>129.59</v>
      </c>
      <c r="AO24" s="15">
        <f>AM24*6+AN24*6</f>
        <v>1555.08</v>
      </c>
      <c r="AP24" s="15">
        <f>ROUND(AN24*1.009,2)</f>
        <v>130.76</v>
      </c>
      <c r="AQ24" s="15">
        <f t="shared" si="32"/>
        <v>1569.12</v>
      </c>
      <c r="AR24" s="15">
        <f t="shared" si="33"/>
        <v>135.34</v>
      </c>
      <c r="AS24" s="15">
        <f t="shared" si="34"/>
        <v>1624.08</v>
      </c>
      <c r="AT24" s="15">
        <v>140.08000000000001</v>
      </c>
      <c r="AU24" s="15">
        <v>1680.96</v>
      </c>
    </row>
    <row r="25" spans="1:47" ht="17.25" customHeight="1" x14ac:dyDescent="0.25">
      <c r="A25" s="270" t="s">
        <v>218</v>
      </c>
      <c r="B25" s="270"/>
      <c r="C25" s="53" t="s">
        <v>104</v>
      </c>
      <c r="D25" s="53"/>
      <c r="E25" s="53"/>
      <c r="F25" s="15">
        <v>100</v>
      </c>
      <c r="G25" s="15">
        <f>F25*12</f>
        <v>1200</v>
      </c>
      <c r="H25" s="15">
        <v>103.75</v>
      </c>
      <c r="I25" s="15">
        <f>H25*12</f>
        <v>1245</v>
      </c>
      <c r="J25" s="15">
        <f>ROUNDUP(H25*1.0355,2)</f>
        <v>107.44000000000001</v>
      </c>
      <c r="K25" s="15">
        <f>J25*12</f>
        <v>1289.2800000000002</v>
      </c>
      <c r="L25" s="15">
        <f>ROUNDUP(J25*1.045,2)</f>
        <v>112.28</v>
      </c>
      <c r="M25" s="15">
        <f>L25*12</f>
        <v>1347.3600000000001</v>
      </c>
      <c r="N25" s="15">
        <f>ROUNDUP(L25*1.03,2)</f>
        <v>115.65</v>
      </c>
      <c r="O25" s="15">
        <f>N25*12</f>
        <v>1387.8000000000002</v>
      </c>
      <c r="P25" s="15">
        <f>ROUNDUP(N25*1.003,2)</f>
        <v>116</v>
      </c>
      <c r="Q25" s="15">
        <f>ROUNDUP(P25*0.95,2)</f>
        <v>110.2</v>
      </c>
      <c r="R25" s="15">
        <f>P25*5+Q25*7</f>
        <v>1351.4</v>
      </c>
      <c r="S25" s="15">
        <f t="shared" si="6"/>
        <v>110.2</v>
      </c>
      <c r="T25" s="15">
        <f>S25*12</f>
        <v>1322.4</v>
      </c>
      <c r="U25" s="15">
        <f>S25</f>
        <v>110.2</v>
      </c>
      <c r="V25" s="15">
        <f>U25*12</f>
        <v>1322.4</v>
      </c>
      <c r="W25" s="15">
        <f>U25</f>
        <v>110.2</v>
      </c>
      <c r="X25" s="15">
        <f>W25*12</f>
        <v>1322.4</v>
      </c>
      <c r="Y25" s="15">
        <f>W25</f>
        <v>110.2</v>
      </c>
      <c r="Z25" s="15">
        <f>Y25*12</f>
        <v>1322.4</v>
      </c>
      <c r="AA25" s="15">
        <f>Y25</f>
        <v>110.2</v>
      </c>
      <c r="AB25" s="15">
        <f>AA25*12</f>
        <v>1322.4</v>
      </c>
      <c r="AC25" s="15">
        <f t="shared" si="22"/>
        <v>111.31</v>
      </c>
      <c r="AD25" s="15">
        <f>AC25*12</f>
        <v>1335.72</v>
      </c>
      <c r="AE25" s="15">
        <f t="shared" si="23"/>
        <v>112.43</v>
      </c>
      <c r="AF25" s="15">
        <f>AE25*12</f>
        <v>1349.16</v>
      </c>
      <c r="AG25" s="15">
        <f t="shared" si="24"/>
        <v>114.12</v>
      </c>
      <c r="AH25" s="15">
        <f t="shared" si="25"/>
        <v>114.4</v>
      </c>
      <c r="AI25" s="15">
        <f t="shared" si="26"/>
        <v>1371.1200000000001</v>
      </c>
      <c r="AJ25" s="15">
        <f t="shared" si="27"/>
        <v>116.98</v>
      </c>
      <c r="AK25" s="15">
        <f t="shared" si="28"/>
        <v>117.26</v>
      </c>
      <c r="AL25" s="15">
        <f t="shared" si="29"/>
        <v>1405.44</v>
      </c>
      <c r="AM25" s="15">
        <f t="shared" si="30"/>
        <v>119.61</v>
      </c>
      <c r="AN25" s="15">
        <f t="shared" si="31"/>
        <v>119.61</v>
      </c>
      <c r="AO25" s="15">
        <f>AM25*6+AN25*6</f>
        <v>1435.32</v>
      </c>
      <c r="AP25" s="15">
        <f>ROUND(AN25*1.009,2)</f>
        <v>120.69</v>
      </c>
      <c r="AQ25" s="15">
        <f t="shared" si="32"/>
        <v>1448.28</v>
      </c>
      <c r="AR25" s="15">
        <f t="shared" si="33"/>
        <v>124.91</v>
      </c>
      <c r="AS25" s="15">
        <f t="shared" si="34"/>
        <v>1498.92</v>
      </c>
      <c r="AT25" s="15">
        <v>129.28</v>
      </c>
      <c r="AU25" s="15">
        <v>1551.3600000000001</v>
      </c>
    </row>
    <row r="26" spans="1:47" ht="17.25" customHeight="1" x14ac:dyDescent="0.25">
      <c r="A26" s="270" t="s">
        <v>219</v>
      </c>
      <c r="B26" s="270"/>
      <c r="C26" s="53" t="s">
        <v>102</v>
      </c>
      <c r="D26" s="53"/>
      <c r="E26" s="53"/>
      <c r="F26" s="15">
        <v>91.67</v>
      </c>
      <c r="G26" s="15">
        <f>F26*12</f>
        <v>1100.04</v>
      </c>
      <c r="H26" s="15">
        <v>95.11</v>
      </c>
      <c r="I26" s="15">
        <f>H26*12</f>
        <v>1141.32</v>
      </c>
      <c r="J26" s="15">
        <f>ROUNDUP(H26*1.0355,2)</f>
        <v>98.490000000000009</v>
      </c>
      <c r="K26" s="15">
        <f>J26*12</f>
        <v>1181.8800000000001</v>
      </c>
      <c r="L26" s="15">
        <f>ROUNDUP(J26*1.045,2)</f>
        <v>102.93</v>
      </c>
      <c r="M26" s="15">
        <f>L26*12</f>
        <v>1235.1600000000001</v>
      </c>
      <c r="N26" s="15">
        <f>ROUNDUP(L26*1.03,2)</f>
        <v>106.02000000000001</v>
      </c>
      <c r="O26" s="15">
        <f>N26*12</f>
        <v>1272.2400000000002</v>
      </c>
      <c r="P26" s="15">
        <f>ROUNDUP(N26*1.003,2)</f>
        <v>106.34</v>
      </c>
      <c r="Q26" s="15">
        <f>ROUNDUP(P26*0.95,2)</f>
        <v>101.03</v>
      </c>
      <c r="R26" s="15">
        <f>P26*5+Q26*7</f>
        <v>1238.9100000000001</v>
      </c>
      <c r="S26" s="15">
        <f t="shared" si="6"/>
        <v>101.03</v>
      </c>
      <c r="T26" s="15">
        <f>S26*12</f>
        <v>1212.3600000000001</v>
      </c>
      <c r="U26" s="15">
        <f>S26</f>
        <v>101.03</v>
      </c>
      <c r="V26" s="15">
        <f>U26*12</f>
        <v>1212.3600000000001</v>
      </c>
      <c r="W26" s="15">
        <f>U26</f>
        <v>101.03</v>
      </c>
      <c r="X26" s="15">
        <f>W26*12</f>
        <v>1212.3600000000001</v>
      </c>
      <c r="Y26" s="15">
        <f>W26</f>
        <v>101.03</v>
      </c>
      <c r="Z26" s="15">
        <f>Y26*12</f>
        <v>1212.3600000000001</v>
      </c>
      <c r="AA26" s="15">
        <f>Y26</f>
        <v>101.03</v>
      </c>
      <c r="AB26" s="15">
        <f>AA26*12</f>
        <v>1212.3600000000001</v>
      </c>
      <c r="AC26" s="15">
        <f t="shared" si="22"/>
        <v>102.05000000000001</v>
      </c>
      <c r="AD26" s="15">
        <f>AC26*12</f>
        <v>1224.6000000000001</v>
      </c>
      <c r="AE26" s="15">
        <f t="shared" si="23"/>
        <v>103.08</v>
      </c>
      <c r="AF26" s="15">
        <f>AE26*12</f>
        <v>1236.96</v>
      </c>
      <c r="AG26" s="15">
        <f t="shared" si="24"/>
        <v>104.63000000000001</v>
      </c>
      <c r="AH26" s="15">
        <f t="shared" si="25"/>
        <v>104.89</v>
      </c>
      <c r="AI26" s="15">
        <f t="shared" si="26"/>
        <v>1257.1200000000001</v>
      </c>
      <c r="AJ26" s="15">
        <f t="shared" si="27"/>
        <v>107.26</v>
      </c>
      <c r="AK26" s="15">
        <f t="shared" si="28"/>
        <v>107.52000000000001</v>
      </c>
      <c r="AL26" s="15">
        <f t="shared" si="29"/>
        <v>1288.6800000000003</v>
      </c>
      <c r="AM26" s="15">
        <f t="shared" si="30"/>
        <v>109.68</v>
      </c>
      <c r="AN26" s="15">
        <f t="shared" si="31"/>
        <v>109.68</v>
      </c>
      <c r="AO26" s="15">
        <f>AM26*6+AN26*6</f>
        <v>1316.16</v>
      </c>
      <c r="AP26" s="15">
        <f>ROUND(AN26*1.009,2)</f>
        <v>110.67</v>
      </c>
      <c r="AQ26" s="15">
        <f t="shared" si="32"/>
        <v>1328.04</v>
      </c>
      <c r="AR26" s="15">
        <f t="shared" si="33"/>
        <v>114.54</v>
      </c>
      <c r="AS26" s="15">
        <f t="shared" si="34"/>
        <v>1374.48</v>
      </c>
      <c r="AT26" s="15">
        <v>118.55</v>
      </c>
      <c r="AU26" s="15">
        <v>1422.6</v>
      </c>
    </row>
    <row r="27" spans="1:47" ht="17.25" customHeight="1" x14ac:dyDescent="0.25">
      <c r="A27" s="3"/>
      <c r="B27" s="3"/>
      <c r="C27" s="35"/>
      <c r="D27" s="35"/>
      <c r="E27" s="35"/>
      <c r="F27" s="35"/>
      <c r="G27" s="147"/>
      <c r="H27" s="146"/>
      <c r="I27" s="4"/>
      <c r="J27" s="15"/>
      <c r="K27" s="114"/>
      <c r="L27" s="4"/>
      <c r="M27" s="3"/>
      <c r="N27" s="4"/>
      <c r="O27" s="3"/>
      <c r="P27" s="3"/>
      <c r="Q27" s="15"/>
      <c r="R27" s="3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3"/>
      <c r="AF27" s="3"/>
      <c r="AG27" s="3"/>
      <c r="AH27" s="15"/>
      <c r="AI27" s="3"/>
      <c r="AJ27" s="15"/>
      <c r="AK27" s="15"/>
      <c r="AL27" s="3"/>
      <c r="AM27" s="15"/>
      <c r="AN27" s="15"/>
      <c r="AO27" s="3"/>
      <c r="AP27" s="15"/>
      <c r="AQ27" s="4"/>
      <c r="AR27" s="15"/>
      <c r="AS27" s="4"/>
      <c r="AT27" s="15"/>
      <c r="AU27" s="4"/>
    </row>
    <row r="28" spans="1:47" ht="17.25" customHeight="1" x14ac:dyDescent="0.25">
      <c r="A28" s="18" t="s">
        <v>220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5"/>
      <c r="R28" s="18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17.25" customHeight="1" x14ac:dyDescent="0.25">
      <c r="A29" s="3"/>
      <c r="B29" s="3"/>
      <c r="C29" s="12"/>
      <c r="D29" s="12"/>
      <c r="E29" s="12"/>
      <c r="F29" s="3">
        <v>2005</v>
      </c>
      <c r="G29" s="3" t="s">
        <v>113</v>
      </c>
      <c r="H29" s="3">
        <v>2006</v>
      </c>
      <c r="I29" s="3" t="s">
        <v>113</v>
      </c>
      <c r="J29" s="3">
        <v>2007</v>
      </c>
      <c r="K29" s="124" t="s">
        <v>180</v>
      </c>
      <c r="L29" s="3">
        <v>2008</v>
      </c>
      <c r="M29" s="124" t="s">
        <v>181</v>
      </c>
      <c r="N29" s="3">
        <v>2009</v>
      </c>
      <c r="O29" s="124" t="s">
        <v>182</v>
      </c>
      <c r="P29" s="257" t="s">
        <v>183</v>
      </c>
      <c r="Q29" s="257"/>
      <c r="R29" s="257"/>
      <c r="S29" s="3">
        <v>2011</v>
      </c>
      <c r="T29" s="124" t="s">
        <v>114</v>
      </c>
      <c r="U29" s="3">
        <v>2012</v>
      </c>
      <c r="V29" s="124" t="s">
        <v>114</v>
      </c>
      <c r="W29" s="3">
        <v>2013</v>
      </c>
      <c r="X29" s="124" t="s">
        <v>114</v>
      </c>
      <c r="Y29" s="3">
        <v>2014</v>
      </c>
      <c r="Z29" s="124" t="s">
        <v>114</v>
      </c>
      <c r="AA29" s="3">
        <v>2015</v>
      </c>
      <c r="AB29" s="124" t="s">
        <v>114</v>
      </c>
      <c r="AC29" s="3">
        <v>2016</v>
      </c>
      <c r="AD29" s="124" t="s">
        <v>115</v>
      </c>
      <c r="AE29" s="3">
        <v>2017</v>
      </c>
      <c r="AF29" s="124" t="s">
        <v>115</v>
      </c>
      <c r="AG29" s="3">
        <v>2018</v>
      </c>
      <c r="AH29" s="124" t="s">
        <v>184</v>
      </c>
      <c r="AI29" s="124"/>
      <c r="AJ29" s="3">
        <v>2019</v>
      </c>
      <c r="AK29" s="124" t="s">
        <v>185</v>
      </c>
      <c r="AL29" s="124"/>
      <c r="AM29" s="3">
        <v>2020</v>
      </c>
      <c r="AN29" s="124" t="s">
        <v>186</v>
      </c>
      <c r="AO29" s="124"/>
      <c r="AP29" s="3">
        <v>2021</v>
      </c>
      <c r="AQ29" s="124" t="s">
        <v>187</v>
      </c>
      <c r="AR29" s="3">
        <v>2022</v>
      </c>
      <c r="AS29" s="124" t="s">
        <v>188</v>
      </c>
      <c r="AT29" s="3">
        <v>2023</v>
      </c>
      <c r="AU29" s="124" t="s">
        <v>188</v>
      </c>
    </row>
    <row r="30" spans="1:47" ht="17.25" customHeight="1" x14ac:dyDescent="0.25">
      <c r="A30" s="3"/>
      <c r="B30" s="3"/>
      <c r="C30" s="53" t="s">
        <v>60</v>
      </c>
      <c r="D30" s="53"/>
      <c r="E30" s="53"/>
      <c r="F30" s="134" t="s">
        <v>17</v>
      </c>
      <c r="G30" s="134" t="s">
        <v>19</v>
      </c>
      <c r="H30" s="134" t="s">
        <v>17</v>
      </c>
      <c r="I30" s="134" t="s">
        <v>19</v>
      </c>
      <c r="J30" s="134" t="s">
        <v>17</v>
      </c>
      <c r="K30" s="134" t="s">
        <v>19</v>
      </c>
      <c r="L30" s="134" t="s">
        <v>17</v>
      </c>
      <c r="M30" s="134" t="s">
        <v>19</v>
      </c>
      <c r="N30" s="134" t="s">
        <v>17</v>
      </c>
      <c r="O30" s="134" t="s">
        <v>19</v>
      </c>
      <c r="P30" s="134" t="s">
        <v>117</v>
      </c>
      <c r="Q30" s="134" t="s">
        <v>118</v>
      </c>
      <c r="R30" s="134" t="s">
        <v>19</v>
      </c>
      <c r="S30" s="134" t="s">
        <v>17</v>
      </c>
      <c r="T30" s="134" t="s">
        <v>19</v>
      </c>
      <c r="U30" s="134" t="s">
        <v>17</v>
      </c>
      <c r="V30" s="134" t="s">
        <v>19</v>
      </c>
      <c r="W30" s="134" t="s">
        <v>17</v>
      </c>
      <c r="X30" s="134" t="s">
        <v>19</v>
      </c>
      <c r="Y30" s="134" t="s">
        <v>17</v>
      </c>
      <c r="Z30" s="134" t="s">
        <v>19</v>
      </c>
      <c r="AA30" s="134" t="s">
        <v>17</v>
      </c>
      <c r="AB30" s="134" t="s">
        <v>19</v>
      </c>
      <c r="AC30" s="134" t="s">
        <v>17</v>
      </c>
      <c r="AD30" s="134" t="s">
        <v>19</v>
      </c>
      <c r="AE30" s="134" t="s">
        <v>17</v>
      </c>
      <c r="AF30" s="134" t="s">
        <v>19</v>
      </c>
      <c r="AG30" s="134" t="s">
        <v>80</v>
      </c>
      <c r="AH30" s="134" t="s">
        <v>81</v>
      </c>
      <c r="AI30" s="134" t="s">
        <v>19</v>
      </c>
      <c r="AJ30" s="134" t="s">
        <v>80</v>
      </c>
      <c r="AK30" s="134" t="s">
        <v>81</v>
      </c>
      <c r="AL30" s="134" t="s">
        <v>19</v>
      </c>
      <c r="AM30" s="134" t="s">
        <v>80</v>
      </c>
      <c r="AN30" s="134" t="s">
        <v>81</v>
      </c>
      <c r="AO30" s="134" t="s">
        <v>19</v>
      </c>
      <c r="AP30" s="134" t="s">
        <v>17</v>
      </c>
      <c r="AQ30" s="134" t="s">
        <v>19</v>
      </c>
      <c r="AR30" s="134" t="s">
        <v>17</v>
      </c>
      <c r="AS30" s="134" t="s">
        <v>19</v>
      </c>
      <c r="AT30" s="134" t="s">
        <v>17</v>
      </c>
      <c r="AU30" s="134" t="s">
        <v>19</v>
      </c>
    </row>
    <row r="31" spans="1:47" ht="17.25" customHeight="1" x14ac:dyDescent="0.25">
      <c r="A31" s="270" t="s">
        <v>212</v>
      </c>
      <c r="B31" s="270"/>
      <c r="C31" s="53" t="s">
        <v>213</v>
      </c>
      <c r="D31" s="53"/>
      <c r="E31" s="53"/>
      <c r="F31" s="15">
        <v>144.03</v>
      </c>
      <c r="G31" s="15">
        <f>F31*12</f>
        <v>1728.3600000000001</v>
      </c>
      <c r="H31" s="15">
        <v>149.43</v>
      </c>
      <c r="I31" s="15">
        <f>H31*12</f>
        <v>1793.16</v>
      </c>
      <c r="J31" s="15">
        <f>ROUNDUP(H31*1.0355,2)</f>
        <v>154.73999999999998</v>
      </c>
      <c r="K31" s="15">
        <f>J31*12</f>
        <v>1856.8799999999997</v>
      </c>
      <c r="L31" s="15">
        <f>ROUNDUP(J31*1.045,2)</f>
        <v>161.70999999999998</v>
      </c>
      <c r="M31" s="15">
        <f>L31*12</f>
        <v>1940.5199999999998</v>
      </c>
      <c r="N31" s="15">
        <f>ROUNDUP(L31*1.03,2)</f>
        <v>166.57</v>
      </c>
      <c r="O31" s="15">
        <f>N31*12</f>
        <v>1998.84</v>
      </c>
      <c r="P31" s="15">
        <f>ROUNDUP(N31*1.003,2)</f>
        <v>167.07</v>
      </c>
      <c r="Q31" s="15">
        <f>ROUNDUP(P31*0.95,2)</f>
        <v>158.72</v>
      </c>
      <c r="R31" s="15">
        <f>P31*5+Q31*7</f>
        <v>1946.3899999999999</v>
      </c>
      <c r="S31" s="15">
        <f t="shared" si="6"/>
        <v>158.72</v>
      </c>
      <c r="T31" s="15">
        <f>S31*12</f>
        <v>1904.6399999999999</v>
      </c>
      <c r="U31" s="15">
        <f>S31</f>
        <v>158.72</v>
      </c>
      <c r="V31" s="15">
        <f>U31*12</f>
        <v>1904.6399999999999</v>
      </c>
      <c r="W31" s="15">
        <f>U31</f>
        <v>158.72</v>
      </c>
      <c r="X31" s="15">
        <f>W31*12</f>
        <v>1904.6399999999999</v>
      </c>
      <c r="Y31" s="15">
        <f>W31</f>
        <v>158.72</v>
      </c>
      <c r="Z31" s="15">
        <f>Y31*12</f>
        <v>1904.6399999999999</v>
      </c>
      <c r="AA31" s="15">
        <f>Y31</f>
        <v>158.72</v>
      </c>
      <c r="AB31" s="15">
        <f>AA31*12</f>
        <v>1904.6399999999999</v>
      </c>
      <c r="AC31" s="15">
        <f>ROUNDUP(AA31*1.01,2)</f>
        <v>160.31</v>
      </c>
      <c r="AD31" s="15">
        <f>AC31*12</f>
        <v>1923.72</v>
      </c>
      <c r="AE31" s="15">
        <f>ROUNDUP(AC31*1.01,2)</f>
        <v>161.91999999999999</v>
      </c>
      <c r="AF31" s="15">
        <f>AE31*12</f>
        <v>1943.04</v>
      </c>
      <c r="AG31" s="15">
        <f>ROUNDUP(AE31*1.015,2)</f>
        <v>164.35</v>
      </c>
      <c r="AH31" s="15">
        <f>ROUNDUP(AE31*1.0175,2)</f>
        <v>164.76</v>
      </c>
      <c r="AI31" s="15">
        <f>AG31*6+AH31*6</f>
        <v>1974.6599999999999</v>
      </c>
      <c r="AJ31" s="15">
        <f>ROUNDUP(AH31*1.0225,2)</f>
        <v>168.47</v>
      </c>
      <c r="AK31" s="15">
        <f>ROUNDUP(AH31*1.025,2)</f>
        <v>168.88</v>
      </c>
      <c r="AL31" s="15">
        <f>AJ31*6+AK31*6</f>
        <v>2024.1</v>
      </c>
      <c r="AM31" s="15">
        <f>ROUNDUP(AK31*1.02,2)</f>
        <v>172.26</v>
      </c>
      <c r="AN31" s="15">
        <f>AM31</f>
        <v>172.26</v>
      </c>
      <c r="AO31" s="15">
        <f>AM31*6+AN31*6</f>
        <v>2067.12</v>
      </c>
      <c r="AP31" s="15">
        <f>ROUND(AN31*1.009,2)</f>
        <v>173.81</v>
      </c>
      <c r="AQ31" s="15">
        <f>AP31*12</f>
        <v>2085.7200000000003</v>
      </c>
      <c r="AR31" s="15">
        <f>ROUND(AP31*1.035,2)</f>
        <v>179.89</v>
      </c>
      <c r="AS31" s="15">
        <f>AR31*12</f>
        <v>2158.6799999999998</v>
      </c>
      <c r="AT31" s="15">
        <v>186.19</v>
      </c>
      <c r="AU31" s="15">
        <v>2234.2799999999997</v>
      </c>
    </row>
    <row r="32" spans="1:47" ht="17.25" customHeight="1" x14ac:dyDescent="0.25">
      <c r="A32" s="270" t="s">
        <v>214</v>
      </c>
      <c r="B32" s="270"/>
      <c r="C32" s="53" t="s">
        <v>119</v>
      </c>
      <c r="D32" s="53"/>
      <c r="E32" s="53"/>
      <c r="F32" s="15">
        <v>116.66</v>
      </c>
      <c r="G32" s="15">
        <f>F32*12</f>
        <v>1399.92</v>
      </c>
      <c r="H32" s="15">
        <v>121.03</v>
      </c>
      <c r="I32" s="15">
        <f>H32*12</f>
        <v>1452.3600000000001</v>
      </c>
      <c r="J32" s="15">
        <f>ROUNDUP(H32*1.0355,2)</f>
        <v>125.33</v>
      </c>
      <c r="K32" s="15">
        <f>J32*12</f>
        <v>1503.96</v>
      </c>
      <c r="L32" s="15">
        <f>ROUNDUP(J32*1.045,2)</f>
        <v>130.97</v>
      </c>
      <c r="M32" s="15">
        <f>L32*12</f>
        <v>1571.6399999999999</v>
      </c>
      <c r="N32" s="15">
        <f>ROUNDUP(L32*1.03,2)</f>
        <v>134.89999999999998</v>
      </c>
      <c r="O32" s="15">
        <f>N32*12</f>
        <v>1618.7999999999997</v>
      </c>
      <c r="P32" s="15">
        <f>ROUNDUP(N32*1.003,2)</f>
        <v>135.31</v>
      </c>
      <c r="Q32" s="15">
        <f>ROUNDUP(P32*0.95,2)</f>
        <v>128.54999999999998</v>
      </c>
      <c r="R32" s="15">
        <f>P32*5+Q32*7</f>
        <v>1576.3999999999999</v>
      </c>
      <c r="S32" s="15">
        <f t="shared" si="6"/>
        <v>128.54999999999998</v>
      </c>
      <c r="T32" s="15">
        <f>S32*12</f>
        <v>1542.6</v>
      </c>
      <c r="U32" s="15">
        <f>S32</f>
        <v>128.54999999999998</v>
      </c>
      <c r="V32" s="15">
        <f>U32*12</f>
        <v>1542.6</v>
      </c>
      <c r="W32" s="15">
        <f>U32</f>
        <v>128.54999999999998</v>
      </c>
      <c r="X32" s="15">
        <f>W32*12</f>
        <v>1542.6</v>
      </c>
      <c r="Y32" s="15">
        <f>W32</f>
        <v>128.54999999999998</v>
      </c>
      <c r="Z32" s="15">
        <f>Y32*12</f>
        <v>1542.6</v>
      </c>
      <c r="AA32" s="15">
        <f>Y32</f>
        <v>128.54999999999998</v>
      </c>
      <c r="AB32" s="15">
        <f>AA32*12</f>
        <v>1542.6</v>
      </c>
      <c r="AC32" s="15">
        <f t="shared" ref="AC32:AC34" si="35">ROUNDUP(AA32*1.01,2)</f>
        <v>129.84</v>
      </c>
      <c r="AD32" s="15">
        <f>AC32*12</f>
        <v>1558.08</v>
      </c>
      <c r="AE32" s="15">
        <f t="shared" ref="AE32:AE34" si="36">ROUNDUP(AC32*1.01,2)</f>
        <v>131.13999999999999</v>
      </c>
      <c r="AF32" s="15">
        <f>AE32*12</f>
        <v>1573.6799999999998</v>
      </c>
      <c r="AG32" s="15">
        <f t="shared" ref="AG32:AG34" si="37">ROUNDUP(AE32*1.015,2)</f>
        <v>133.10999999999999</v>
      </c>
      <c r="AH32" s="15">
        <f t="shared" ref="AH32:AH34" si="38">ROUNDUP(AE32*1.0175,2)</f>
        <v>133.44</v>
      </c>
      <c r="AI32" s="15">
        <f t="shared" ref="AI32:AI34" si="39">AG32*6+AH32*6</f>
        <v>1599.2999999999997</v>
      </c>
      <c r="AJ32" s="15">
        <f t="shared" ref="AJ32:AJ34" si="40">ROUNDUP(AH32*1.0225,2)</f>
        <v>136.44999999999999</v>
      </c>
      <c r="AK32" s="15">
        <f t="shared" ref="AK32:AK34" si="41">ROUNDUP(AH32*1.025,2)</f>
        <v>136.78</v>
      </c>
      <c r="AL32" s="15">
        <f t="shared" ref="AL32:AL34" si="42">AJ32*6+AK32*6</f>
        <v>1639.38</v>
      </c>
      <c r="AM32" s="15">
        <f t="shared" ref="AM32:AM34" si="43">ROUNDUP(AK32*1.02,2)</f>
        <v>139.51999999999998</v>
      </c>
      <c r="AN32" s="15">
        <f t="shared" ref="AN32:AN34" si="44">AM32</f>
        <v>139.51999999999998</v>
      </c>
      <c r="AO32" s="15">
        <f>AM32*6+AN32*6</f>
        <v>1674.2399999999998</v>
      </c>
      <c r="AP32" s="15">
        <f>ROUND(AN32*1.009,2)</f>
        <v>140.78</v>
      </c>
      <c r="AQ32" s="15">
        <f t="shared" ref="AQ32:AQ34" si="45">AP32*12</f>
        <v>1689.3600000000001</v>
      </c>
      <c r="AR32" s="15">
        <f t="shared" ref="AR32:AR34" si="46">ROUND(AP32*1.035,2)</f>
        <v>145.71</v>
      </c>
      <c r="AS32" s="15">
        <f t="shared" ref="AS32:AS34" si="47">AR32*12</f>
        <v>1748.52</v>
      </c>
      <c r="AT32" s="15">
        <v>150.81</v>
      </c>
      <c r="AU32" s="15">
        <v>1809.72</v>
      </c>
    </row>
    <row r="33" spans="1:47" ht="17.25" customHeight="1" x14ac:dyDescent="0.25">
      <c r="A33" s="270" t="s">
        <v>216</v>
      </c>
      <c r="B33" s="270"/>
      <c r="C33" s="53" t="s">
        <v>217</v>
      </c>
      <c r="D33" s="53"/>
      <c r="E33" s="53"/>
      <c r="F33" s="15">
        <v>108.34</v>
      </c>
      <c r="G33" s="15">
        <f>F33*12</f>
        <v>1300.08</v>
      </c>
      <c r="H33" s="15">
        <v>112.4</v>
      </c>
      <c r="I33" s="15">
        <f>H33*12</f>
        <v>1348.8000000000002</v>
      </c>
      <c r="J33" s="15">
        <f>ROUNDUP(H33*1.0355,2)</f>
        <v>116.4</v>
      </c>
      <c r="K33" s="15">
        <f>J33*12</f>
        <v>1396.8000000000002</v>
      </c>
      <c r="L33" s="15">
        <f>ROUNDUP(J33*1.045,2)</f>
        <v>121.64</v>
      </c>
      <c r="M33" s="15">
        <f>L33*12</f>
        <v>1459.68</v>
      </c>
      <c r="N33" s="15">
        <f>ROUNDUP(L33*1.03,2)</f>
        <v>125.29</v>
      </c>
      <c r="O33" s="15">
        <f>N33*12</f>
        <v>1503.48</v>
      </c>
      <c r="P33" s="15">
        <f>ROUNDUP(N33*1.003,2)</f>
        <v>125.67</v>
      </c>
      <c r="Q33" s="15">
        <f>ROUNDUP(P33*0.95,2)</f>
        <v>119.39</v>
      </c>
      <c r="R33" s="15">
        <f>P33*5+Q33*7</f>
        <v>1464.08</v>
      </c>
      <c r="S33" s="15">
        <f t="shared" si="6"/>
        <v>119.39</v>
      </c>
      <c r="T33" s="15">
        <f>S33*12</f>
        <v>1432.68</v>
      </c>
      <c r="U33" s="15">
        <f>S33</f>
        <v>119.39</v>
      </c>
      <c r="V33" s="15">
        <f>U33*12</f>
        <v>1432.68</v>
      </c>
      <c r="W33" s="15">
        <f>U33</f>
        <v>119.39</v>
      </c>
      <c r="X33" s="15">
        <f>W33*12</f>
        <v>1432.68</v>
      </c>
      <c r="Y33" s="15">
        <f>W33</f>
        <v>119.39</v>
      </c>
      <c r="Z33" s="15">
        <f>Y33*12</f>
        <v>1432.68</v>
      </c>
      <c r="AA33" s="15">
        <f>Y33</f>
        <v>119.39</v>
      </c>
      <c r="AB33" s="15">
        <f>AA33*12</f>
        <v>1432.68</v>
      </c>
      <c r="AC33" s="15">
        <f t="shared" si="35"/>
        <v>120.59</v>
      </c>
      <c r="AD33" s="15">
        <f>AC33*12</f>
        <v>1447.08</v>
      </c>
      <c r="AE33" s="15">
        <f t="shared" si="36"/>
        <v>121.80000000000001</v>
      </c>
      <c r="AF33" s="15">
        <f>AE33*12</f>
        <v>1461.6000000000001</v>
      </c>
      <c r="AG33" s="15">
        <f t="shared" si="37"/>
        <v>123.63000000000001</v>
      </c>
      <c r="AH33" s="15">
        <f t="shared" si="38"/>
        <v>123.94000000000001</v>
      </c>
      <c r="AI33" s="15">
        <f t="shared" si="39"/>
        <v>1485.42</v>
      </c>
      <c r="AJ33" s="15">
        <f t="shared" si="40"/>
        <v>126.73</v>
      </c>
      <c r="AK33" s="15">
        <f t="shared" si="41"/>
        <v>127.04</v>
      </c>
      <c r="AL33" s="15">
        <f t="shared" si="42"/>
        <v>1522.62</v>
      </c>
      <c r="AM33" s="15">
        <f t="shared" si="43"/>
        <v>129.59</v>
      </c>
      <c r="AN33" s="15">
        <f t="shared" si="44"/>
        <v>129.59</v>
      </c>
      <c r="AO33" s="15">
        <f>AM33*6+AN33*6</f>
        <v>1555.08</v>
      </c>
      <c r="AP33" s="15">
        <f>ROUND(AN33*1.009,2)</f>
        <v>130.76</v>
      </c>
      <c r="AQ33" s="15">
        <f t="shared" si="45"/>
        <v>1569.12</v>
      </c>
      <c r="AR33" s="15">
        <f t="shared" si="46"/>
        <v>135.34</v>
      </c>
      <c r="AS33" s="15">
        <f t="shared" si="47"/>
        <v>1624.08</v>
      </c>
      <c r="AT33" s="15">
        <v>140.08000000000001</v>
      </c>
      <c r="AU33" s="15">
        <v>1680.96</v>
      </c>
    </row>
    <row r="34" spans="1:47" ht="17.25" customHeight="1" x14ac:dyDescent="0.25">
      <c r="A34" s="270" t="s">
        <v>218</v>
      </c>
      <c r="B34" s="270"/>
      <c r="C34" s="53" t="s">
        <v>104</v>
      </c>
      <c r="D34" s="53"/>
      <c r="E34" s="53"/>
      <c r="F34" s="15">
        <v>100</v>
      </c>
      <c r="G34" s="15">
        <f>F34*12</f>
        <v>1200</v>
      </c>
      <c r="H34" s="15">
        <v>103.75</v>
      </c>
      <c r="I34" s="15">
        <f>H34*12</f>
        <v>1245</v>
      </c>
      <c r="J34" s="15">
        <f>ROUNDUP(H34*1.0355,2)</f>
        <v>107.44000000000001</v>
      </c>
      <c r="K34" s="15">
        <f>J34*12</f>
        <v>1289.2800000000002</v>
      </c>
      <c r="L34" s="15">
        <f>ROUNDUP(J34*1.045,2)</f>
        <v>112.28</v>
      </c>
      <c r="M34" s="15">
        <f>L34*12</f>
        <v>1347.3600000000001</v>
      </c>
      <c r="N34" s="15">
        <f>ROUNDUP(L34*1.03,2)</f>
        <v>115.65</v>
      </c>
      <c r="O34" s="15">
        <f>N34*12</f>
        <v>1387.8000000000002</v>
      </c>
      <c r="P34" s="15">
        <f>ROUNDUP(N34*1.003,2)</f>
        <v>116</v>
      </c>
      <c r="Q34" s="15">
        <f>ROUNDUP(P34*0.95,2)</f>
        <v>110.2</v>
      </c>
      <c r="R34" s="15">
        <f>P34*5+Q34*7</f>
        <v>1351.4</v>
      </c>
      <c r="S34" s="15">
        <f t="shared" si="6"/>
        <v>110.2</v>
      </c>
      <c r="T34" s="15">
        <f>S34*12</f>
        <v>1322.4</v>
      </c>
      <c r="U34" s="15">
        <f>S34</f>
        <v>110.2</v>
      </c>
      <c r="V34" s="15">
        <f>U34*12</f>
        <v>1322.4</v>
      </c>
      <c r="W34" s="15">
        <f>U34</f>
        <v>110.2</v>
      </c>
      <c r="X34" s="15">
        <f>W34*12</f>
        <v>1322.4</v>
      </c>
      <c r="Y34" s="15">
        <f>W34</f>
        <v>110.2</v>
      </c>
      <c r="Z34" s="15">
        <f>Y34*12</f>
        <v>1322.4</v>
      </c>
      <c r="AA34" s="15">
        <f>Y34</f>
        <v>110.2</v>
      </c>
      <c r="AB34" s="15">
        <f>AA34*12</f>
        <v>1322.4</v>
      </c>
      <c r="AC34" s="15">
        <f t="shared" si="35"/>
        <v>111.31</v>
      </c>
      <c r="AD34" s="15">
        <f>AC34*12</f>
        <v>1335.72</v>
      </c>
      <c r="AE34" s="15">
        <f t="shared" si="36"/>
        <v>112.43</v>
      </c>
      <c r="AF34" s="15">
        <f>AE34*12</f>
        <v>1349.16</v>
      </c>
      <c r="AG34" s="15">
        <f t="shared" si="37"/>
        <v>114.12</v>
      </c>
      <c r="AH34" s="15">
        <f t="shared" si="38"/>
        <v>114.4</v>
      </c>
      <c r="AI34" s="15">
        <f t="shared" si="39"/>
        <v>1371.1200000000001</v>
      </c>
      <c r="AJ34" s="15">
        <f t="shared" si="40"/>
        <v>116.98</v>
      </c>
      <c r="AK34" s="15">
        <f t="shared" si="41"/>
        <v>117.26</v>
      </c>
      <c r="AL34" s="15">
        <f t="shared" si="42"/>
        <v>1405.44</v>
      </c>
      <c r="AM34" s="15">
        <f t="shared" si="43"/>
        <v>119.61</v>
      </c>
      <c r="AN34" s="15">
        <f t="shared" si="44"/>
        <v>119.61</v>
      </c>
      <c r="AO34" s="15">
        <f>AM34*6+AN34*6</f>
        <v>1435.32</v>
      </c>
      <c r="AP34" s="15">
        <f>ROUND(AN34*1.009,2)</f>
        <v>120.69</v>
      </c>
      <c r="AQ34" s="15">
        <f t="shared" si="45"/>
        <v>1448.28</v>
      </c>
      <c r="AR34" s="15">
        <f t="shared" si="46"/>
        <v>124.91</v>
      </c>
      <c r="AS34" s="15">
        <f t="shared" si="47"/>
        <v>1498.92</v>
      </c>
      <c r="AT34" s="15">
        <v>129.28</v>
      </c>
      <c r="AU34" s="15">
        <v>1551.3600000000001</v>
      </c>
    </row>
    <row r="35" spans="1:47" ht="17.25" customHeight="1" x14ac:dyDescent="0.25">
      <c r="C35" s="26"/>
      <c r="D35" s="26"/>
      <c r="E35" s="26"/>
      <c r="F35" s="26"/>
      <c r="G35" s="28"/>
      <c r="H35" s="27"/>
      <c r="J35" s="25"/>
      <c r="K35" s="29"/>
      <c r="M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5"/>
      <c r="AI35" s="23"/>
      <c r="AJ35" s="25"/>
      <c r="AK35" s="25"/>
      <c r="AL35" s="23"/>
      <c r="AM35" s="25"/>
      <c r="AN35" s="25"/>
      <c r="AO35" s="23"/>
      <c r="AP35" s="25"/>
      <c r="AQ35" s="23"/>
      <c r="AR35" s="25"/>
      <c r="AS35" s="23"/>
      <c r="AT35" s="25"/>
      <c r="AU35" s="23"/>
    </row>
    <row r="36" spans="1:47" ht="15.6" x14ac:dyDescent="0.25">
      <c r="F36" s="26"/>
      <c r="G36" s="28"/>
      <c r="H36" s="27"/>
      <c r="I36" s="26"/>
      <c r="J36" s="25"/>
      <c r="K36" s="29"/>
      <c r="M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5"/>
      <c r="AI36" s="23"/>
      <c r="AJ36" s="25"/>
      <c r="AK36" s="25"/>
      <c r="AL36" s="23"/>
      <c r="AM36" s="25"/>
      <c r="AN36" s="25"/>
      <c r="AO36" s="23"/>
      <c r="AP36" s="25"/>
      <c r="AQ36" s="23"/>
      <c r="AR36" s="25"/>
      <c r="AS36" s="23"/>
      <c r="AT36" s="25"/>
      <c r="AU36" s="23"/>
    </row>
    <row r="37" spans="1:47" ht="15.6" x14ac:dyDescent="0.25">
      <c r="F37" s="26"/>
      <c r="G37" s="28"/>
      <c r="H37" s="27"/>
      <c r="I37" s="26"/>
      <c r="J37" s="25"/>
      <c r="K37" s="29"/>
      <c r="M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5"/>
      <c r="AQ37" s="23"/>
      <c r="AR37" s="25"/>
      <c r="AS37" s="23"/>
      <c r="AT37" s="25"/>
      <c r="AU37" s="23"/>
    </row>
    <row r="38" spans="1:47" ht="15.6" x14ac:dyDescent="0.25">
      <c r="M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ht="15.6" x14ac:dyDescent="0.25">
      <c r="M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</row>
    <row r="40" spans="1:47" ht="15.6" x14ac:dyDescent="0.25">
      <c r="M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</row>
    <row r="41" spans="1:47" ht="15.6" x14ac:dyDescent="0.25">
      <c r="M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</row>
    <row r="42" spans="1:47" ht="15.6" x14ac:dyDescent="0.25">
      <c r="M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pans="1:47" ht="15.6" x14ac:dyDescent="0.25">
      <c r="M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</row>
    <row r="44" spans="1:47" ht="15.6" x14ac:dyDescent="0.25">
      <c r="M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</row>
    <row r="45" spans="1:47" ht="15.6" x14ac:dyDescent="0.25">
      <c r="M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1:47" ht="15.6" x14ac:dyDescent="0.25">
      <c r="M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1:47" ht="15.6" x14ac:dyDescent="0.25">
      <c r="M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</row>
    <row r="48" spans="1:47" ht="15.6" x14ac:dyDescent="0.25">
      <c r="M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</row>
    <row r="49" spans="9:47" ht="15.6" x14ac:dyDescent="0.25">
      <c r="M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</row>
    <row r="53" spans="9:47" x14ac:dyDescent="0.25">
      <c r="I53" s="30"/>
      <c r="J53" s="30"/>
      <c r="K53" s="30"/>
    </row>
    <row r="54" spans="9:47" x14ac:dyDescent="0.25">
      <c r="I54" s="30"/>
      <c r="J54" s="30"/>
      <c r="K54" s="30"/>
    </row>
    <row r="55" spans="9:47" x14ac:dyDescent="0.25">
      <c r="I55" s="30"/>
      <c r="J55" s="30"/>
      <c r="K55" s="30"/>
    </row>
    <row r="56" spans="9:47" x14ac:dyDescent="0.25">
      <c r="I56" s="30"/>
      <c r="J56" s="30"/>
      <c r="K56" s="30"/>
    </row>
    <row r="57" spans="9:47" x14ac:dyDescent="0.25">
      <c r="I57" s="30"/>
      <c r="J57" s="30"/>
      <c r="K57" s="30"/>
    </row>
    <row r="58" spans="9:47" x14ac:dyDescent="0.25">
      <c r="I58" s="30"/>
      <c r="J58" s="30"/>
      <c r="K58" s="30"/>
    </row>
    <row r="59" spans="9:47" x14ac:dyDescent="0.25">
      <c r="I59" s="30"/>
      <c r="J59" s="30"/>
      <c r="K59" s="30"/>
    </row>
    <row r="60" spans="9:47" x14ac:dyDescent="0.25">
      <c r="I60" s="30"/>
      <c r="J60" s="30"/>
      <c r="K60" s="30"/>
    </row>
    <row r="61" spans="9:47" x14ac:dyDescent="0.25">
      <c r="I61" s="30"/>
      <c r="J61" s="30"/>
      <c r="K61" s="30"/>
    </row>
    <row r="62" spans="9:47" x14ac:dyDescent="0.25">
      <c r="I62" s="30"/>
      <c r="J62" s="30"/>
      <c r="K62" s="30"/>
    </row>
    <row r="63" spans="9:47" x14ac:dyDescent="0.25">
      <c r="I63" s="30"/>
      <c r="J63" s="30"/>
      <c r="K63" s="30"/>
    </row>
    <row r="64" spans="9:47" x14ac:dyDescent="0.25">
      <c r="I64" s="30"/>
      <c r="J64" s="30"/>
      <c r="K64" s="30"/>
    </row>
    <row r="65" spans="9:11" x14ac:dyDescent="0.25">
      <c r="I65" s="30"/>
      <c r="J65" s="30"/>
      <c r="K65" s="30"/>
    </row>
    <row r="66" spans="9:11" x14ac:dyDescent="0.25">
      <c r="I66" s="30"/>
      <c r="J66" s="30"/>
      <c r="K66" s="30"/>
    </row>
    <row r="67" spans="9:11" x14ac:dyDescent="0.25">
      <c r="I67" s="30"/>
      <c r="J67" s="30"/>
      <c r="K67" s="30"/>
    </row>
    <row r="68" spans="9:11" x14ac:dyDescent="0.25">
      <c r="I68" s="30"/>
      <c r="J68" s="30"/>
      <c r="K68" s="30"/>
    </row>
    <row r="69" spans="9:11" x14ac:dyDescent="0.25">
      <c r="I69" s="30"/>
      <c r="J69" s="30"/>
      <c r="K69" s="30"/>
    </row>
    <row r="70" spans="9:11" x14ac:dyDescent="0.25">
      <c r="I70" s="30"/>
      <c r="J70" s="30"/>
      <c r="K70" s="30"/>
    </row>
    <row r="71" spans="9:11" x14ac:dyDescent="0.25">
      <c r="I71" s="30"/>
      <c r="J71" s="30"/>
      <c r="K71" s="30"/>
    </row>
    <row r="72" spans="9:11" x14ac:dyDescent="0.25">
      <c r="I72" s="30"/>
      <c r="J72" s="30"/>
      <c r="K72" s="30"/>
    </row>
    <row r="73" spans="9:11" x14ac:dyDescent="0.25">
      <c r="I73" s="30"/>
      <c r="J73" s="30"/>
      <c r="K73" s="30"/>
    </row>
    <row r="74" spans="9:11" x14ac:dyDescent="0.25">
      <c r="I74" s="30"/>
      <c r="J74" s="30"/>
      <c r="K74" s="30"/>
    </row>
    <row r="75" spans="9:11" x14ac:dyDescent="0.25">
      <c r="I75" s="30"/>
      <c r="J75" s="30"/>
      <c r="K75" s="30"/>
    </row>
    <row r="76" spans="9:11" x14ac:dyDescent="0.25">
      <c r="I76" s="30"/>
      <c r="J76" s="30"/>
      <c r="K76" s="30"/>
    </row>
    <row r="77" spans="9:11" x14ac:dyDescent="0.25">
      <c r="I77" s="30"/>
      <c r="J77" s="30"/>
      <c r="K77" s="30"/>
    </row>
    <row r="78" spans="9:11" x14ac:dyDescent="0.25">
      <c r="I78" s="30"/>
      <c r="J78" s="30"/>
      <c r="K78" s="30"/>
    </row>
    <row r="79" spans="9:11" x14ac:dyDescent="0.25">
      <c r="I79" s="30"/>
      <c r="J79" s="30"/>
      <c r="K79" s="30"/>
    </row>
    <row r="80" spans="9:11" x14ac:dyDescent="0.25">
      <c r="I80" s="30"/>
      <c r="J80" s="30"/>
      <c r="K80" s="30"/>
    </row>
    <row r="81" spans="9:11" x14ac:dyDescent="0.25">
      <c r="I81" s="30"/>
      <c r="J81" s="30"/>
      <c r="K81" s="30"/>
    </row>
    <row r="82" spans="9:11" x14ac:dyDescent="0.25">
      <c r="I82" s="30"/>
      <c r="J82" s="30"/>
      <c r="K82" s="30"/>
    </row>
    <row r="83" spans="9:11" x14ac:dyDescent="0.25">
      <c r="I83" s="30"/>
      <c r="J83" s="30"/>
      <c r="K83" s="30"/>
    </row>
    <row r="84" spans="9:11" x14ac:dyDescent="0.25">
      <c r="I84" s="30"/>
      <c r="J84" s="30"/>
      <c r="K84" s="30"/>
    </row>
    <row r="85" spans="9:11" x14ac:dyDescent="0.25">
      <c r="I85" s="30"/>
      <c r="J85" s="30"/>
      <c r="K85" s="30"/>
    </row>
    <row r="86" spans="9:11" x14ac:dyDescent="0.25">
      <c r="I86" s="30"/>
      <c r="J86" s="30"/>
      <c r="K86" s="30"/>
    </row>
    <row r="87" spans="9:11" x14ac:dyDescent="0.25">
      <c r="I87" s="30"/>
      <c r="J87" s="30"/>
      <c r="K87" s="30"/>
    </row>
    <row r="88" spans="9:11" x14ac:dyDescent="0.25">
      <c r="I88" s="30"/>
      <c r="J88" s="30"/>
      <c r="K88" s="30"/>
    </row>
    <row r="89" spans="9:11" x14ac:dyDescent="0.25">
      <c r="I89" s="30"/>
      <c r="J89" s="30"/>
      <c r="K89" s="30"/>
    </row>
    <row r="90" spans="9:11" x14ac:dyDescent="0.25">
      <c r="I90" s="30"/>
      <c r="J90" s="30"/>
      <c r="K90" s="30"/>
    </row>
    <row r="91" spans="9:11" x14ac:dyDescent="0.25">
      <c r="I91" s="30"/>
      <c r="J91" s="30"/>
      <c r="K91" s="30"/>
    </row>
    <row r="92" spans="9:11" x14ac:dyDescent="0.25">
      <c r="I92" s="30"/>
      <c r="J92" s="30"/>
      <c r="K92" s="30"/>
    </row>
    <row r="93" spans="9:11" x14ac:dyDescent="0.25">
      <c r="I93" s="30"/>
      <c r="J93" s="30"/>
      <c r="K93" s="30"/>
    </row>
    <row r="94" spans="9:11" x14ac:dyDescent="0.25">
      <c r="I94" s="30"/>
      <c r="J94" s="30"/>
      <c r="K94" s="30"/>
    </row>
    <row r="95" spans="9:11" x14ac:dyDescent="0.25">
      <c r="I95" s="30"/>
      <c r="J95" s="30"/>
      <c r="K95" s="30"/>
    </row>
    <row r="96" spans="9:11" x14ac:dyDescent="0.25">
      <c r="I96" s="30"/>
      <c r="J96" s="30"/>
      <c r="K96" s="30"/>
    </row>
    <row r="97" spans="9:11" x14ac:dyDescent="0.25">
      <c r="I97" s="30"/>
      <c r="J97" s="30"/>
      <c r="K97" s="30"/>
    </row>
    <row r="98" spans="9:11" x14ac:dyDescent="0.25">
      <c r="I98" s="30"/>
      <c r="J98" s="30"/>
      <c r="K98" s="30"/>
    </row>
    <row r="99" spans="9:11" x14ac:dyDescent="0.25">
      <c r="I99" s="30"/>
      <c r="J99" s="30"/>
      <c r="K99" s="30"/>
    </row>
    <row r="100" spans="9:11" x14ac:dyDescent="0.25">
      <c r="I100" s="30"/>
      <c r="J100" s="30"/>
      <c r="K100" s="30"/>
    </row>
    <row r="101" spans="9:11" x14ac:dyDescent="0.25">
      <c r="I101" s="30"/>
      <c r="J101" s="30"/>
      <c r="K101" s="30"/>
    </row>
    <row r="102" spans="9:11" x14ac:dyDescent="0.25">
      <c r="I102" s="30"/>
      <c r="J102" s="30"/>
      <c r="K102" s="30"/>
    </row>
    <row r="103" spans="9:11" x14ac:dyDescent="0.25">
      <c r="I103" s="30"/>
      <c r="J103" s="30"/>
      <c r="K103" s="30"/>
    </row>
    <row r="104" spans="9:11" x14ac:dyDescent="0.25">
      <c r="I104" s="30"/>
      <c r="J104" s="30"/>
      <c r="K104" s="30"/>
    </row>
    <row r="105" spans="9:11" x14ac:dyDescent="0.25">
      <c r="I105" s="30"/>
      <c r="J105" s="30"/>
      <c r="K105" s="30"/>
    </row>
    <row r="106" spans="9:11" x14ac:dyDescent="0.25">
      <c r="I106" s="30"/>
      <c r="J106" s="30"/>
      <c r="K106" s="30"/>
    </row>
    <row r="107" spans="9:11" x14ac:dyDescent="0.25">
      <c r="I107" s="30"/>
      <c r="J107" s="30"/>
      <c r="K107" s="30"/>
    </row>
    <row r="108" spans="9:11" x14ac:dyDescent="0.25">
      <c r="I108" s="30"/>
      <c r="J108" s="30"/>
      <c r="K108" s="30"/>
    </row>
    <row r="109" spans="9:11" x14ac:dyDescent="0.25">
      <c r="I109" s="30"/>
      <c r="J109" s="30"/>
      <c r="K109" s="30"/>
    </row>
    <row r="110" spans="9:11" x14ac:dyDescent="0.25">
      <c r="I110" s="30"/>
      <c r="J110" s="30"/>
      <c r="K110" s="30"/>
    </row>
    <row r="111" spans="9:11" x14ac:dyDescent="0.25">
      <c r="I111" s="30"/>
      <c r="J111" s="30"/>
      <c r="K111" s="30"/>
    </row>
    <row r="112" spans="9:11" x14ac:dyDescent="0.25">
      <c r="I112" s="30"/>
      <c r="J112" s="30"/>
      <c r="K112" s="30"/>
    </row>
    <row r="113" spans="9:11" x14ac:dyDescent="0.25">
      <c r="I113" s="30"/>
      <c r="J113" s="30"/>
      <c r="K113" s="30"/>
    </row>
    <row r="114" spans="9:11" x14ac:dyDescent="0.25">
      <c r="I114" s="30"/>
      <c r="J114" s="30"/>
      <c r="K114" s="30"/>
    </row>
    <row r="115" spans="9:11" x14ac:dyDescent="0.25">
      <c r="I115" s="30"/>
      <c r="J115" s="30"/>
      <c r="K115" s="30"/>
    </row>
    <row r="116" spans="9:11" x14ac:dyDescent="0.25">
      <c r="I116" s="30"/>
      <c r="J116" s="30"/>
      <c r="K116" s="30"/>
    </row>
    <row r="117" spans="9:11" x14ac:dyDescent="0.25">
      <c r="I117" s="30"/>
      <c r="J117" s="30"/>
      <c r="K117" s="30"/>
    </row>
    <row r="118" spans="9:11" x14ac:dyDescent="0.25">
      <c r="I118" s="30"/>
      <c r="J118" s="30"/>
      <c r="K118" s="30"/>
    </row>
    <row r="119" spans="9:11" x14ac:dyDescent="0.25">
      <c r="I119" s="30"/>
      <c r="J119" s="30"/>
      <c r="K119" s="30"/>
    </row>
    <row r="120" spans="9:11" x14ac:dyDescent="0.25">
      <c r="I120" s="30"/>
      <c r="J120" s="30"/>
      <c r="K120" s="30"/>
    </row>
    <row r="121" spans="9:11" x14ac:dyDescent="0.25">
      <c r="I121" s="30"/>
      <c r="J121" s="30"/>
      <c r="K121" s="30"/>
    </row>
    <row r="122" spans="9:11" x14ac:dyDescent="0.25">
      <c r="I122" s="30"/>
      <c r="J122" s="30"/>
      <c r="K122" s="30"/>
    </row>
    <row r="123" spans="9:11" x14ac:dyDescent="0.25">
      <c r="I123" s="30"/>
      <c r="J123" s="30"/>
      <c r="K123" s="30"/>
    </row>
    <row r="124" spans="9:11" x14ac:dyDescent="0.25">
      <c r="I124" s="30"/>
      <c r="J124" s="30"/>
      <c r="K124" s="30"/>
    </row>
    <row r="125" spans="9:11" x14ac:dyDescent="0.25">
      <c r="I125" s="30"/>
      <c r="J125" s="30"/>
      <c r="K125" s="30"/>
    </row>
    <row r="126" spans="9:11" x14ac:dyDescent="0.25">
      <c r="I126" s="30"/>
      <c r="J126" s="30"/>
      <c r="K126" s="30"/>
    </row>
    <row r="127" spans="9:11" x14ac:dyDescent="0.25">
      <c r="I127" s="30"/>
      <c r="J127" s="30"/>
      <c r="K127" s="30"/>
    </row>
    <row r="128" spans="9:11" x14ac:dyDescent="0.25">
      <c r="I128" s="30"/>
      <c r="J128" s="30"/>
      <c r="K128" s="30"/>
    </row>
    <row r="129" spans="9:11" x14ac:dyDescent="0.25">
      <c r="I129" s="30"/>
      <c r="J129" s="30"/>
      <c r="K129" s="30"/>
    </row>
    <row r="130" spans="9:11" x14ac:dyDescent="0.25">
      <c r="I130" s="30"/>
      <c r="J130" s="30"/>
      <c r="K130" s="30"/>
    </row>
    <row r="131" spans="9:11" x14ac:dyDescent="0.25">
      <c r="I131" s="30"/>
      <c r="J131" s="30"/>
      <c r="K131" s="30"/>
    </row>
    <row r="132" spans="9:11" x14ac:dyDescent="0.25">
      <c r="I132" s="30"/>
      <c r="J132" s="30"/>
      <c r="K132" s="30"/>
    </row>
    <row r="133" spans="9:11" x14ac:dyDescent="0.25">
      <c r="I133" s="30"/>
      <c r="J133" s="30"/>
      <c r="K133" s="30"/>
    </row>
    <row r="134" spans="9:11" x14ac:dyDescent="0.25">
      <c r="I134" s="30"/>
      <c r="J134" s="30"/>
      <c r="K134" s="30"/>
    </row>
    <row r="135" spans="9:11" x14ac:dyDescent="0.25">
      <c r="I135" s="30"/>
      <c r="J135" s="30"/>
      <c r="K135" s="30"/>
    </row>
    <row r="136" spans="9:11" x14ac:dyDescent="0.25">
      <c r="I136" s="30"/>
      <c r="J136" s="30"/>
      <c r="K136" s="30"/>
    </row>
    <row r="137" spans="9:11" x14ac:dyDescent="0.25">
      <c r="I137" s="30"/>
      <c r="J137" s="30"/>
      <c r="K137" s="30"/>
    </row>
    <row r="138" spans="9:11" x14ac:dyDescent="0.25">
      <c r="I138" s="30"/>
      <c r="J138" s="30"/>
      <c r="K138" s="30"/>
    </row>
    <row r="139" spans="9:11" x14ac:dyDescent="0.25">
      <c r="I139" s="30"/>
      <c r="J139" s="30"/>
      <c r="K139" s="30"/>
    </row>
    <row r="140" spans="9:11" x14ac:dyDescent="0.25">
      <c r="I140" s="30"/>
      <c r="J140" s="30"/>
      <c r="K140" s="30"/>
    </row>
    <row r="141" spans="9:11" x14ac:dyDescent="0.25">
      <c r="I141" s="30"/>
      <c r="J141" s="30"/>
      <c r="K141" s="30"/>
    </row>
    <row r="142" spans="9:11" x14ac:dyDescent="0.25">
      <c r="I142" s="30"/>
    </row>
    <row r="143" spans="9:11" x14ac:dyDescent="0.25">
      <c r="I143" s="30"/>
    </row>
    <row r="144" spans="9:11" x14ac:dyDescent="0.25">
      <c r="I144" s="30"/>
    </row>
    <row r="145" spans="9:9" x14ac:dyDescent="0.25">
      <c r="I145" s="30"/>
    </row>
    <row r="146" spans="9:9" x14ac:dyDescent="0.25">
      <c r="I146" s="30"/>
    </row>
    <row r="147" spans="9:9" x14ac:dyDescent="0.25">
      <c r="I147" s="30"/>
    </row>
    <row r="148" spans="9:9" x14ac:dyDescent="0.25">
      <c r="I148" s="30"/>
    </row>
    <row r="149" spans="9:9" x14ac:dyDescent="0.25">
      <c r="I149" s="30"/>
    </row>
    <row r="150" spans="9:9" x14ac:dyDescent="0.25">
      <c r="I150" s="30"/>
    </row>
    <row r="151" spans="9:9" x14ac:dyDescent="0.25">
      <c r="I151" s="30"/>
    </row>
    <row r="152" spans="9:9" x14ac:dyDescent="0.25">
      <c r="I152" s="30"/>
    </row>
    <row r="153" spans="9:9" x14ac:dyDescent="0.25">
      <c r="I153" s="30"/>
    </row>
    <row r="154" spans="9:9" x14ac:dyDescent="0.25">
      <c r="I154" s="30"/>
    </row>
    <row r="155" spans="9:9" x14ac:dyDescent="0.25">
      <c r="I155" s="30"/>
    </row>
    <row r="156" spans="9:9" x14ac:dyDescent="0.25">
      <c r="I156" s="30"/>
    </row>
    <row r="157" spans="9:9" x14ac:dyDescent="0.25">
      <c r="I157" s="30"/>
    </row>
    <row r="158" spans="9:9" x14ac:dyDescent="0.25">
      <c r="I158" s="30"/>
    </row>
    <row r="159" spans="9:9" x14ac:dyDescent="0.25">
      <c r="I159" s="30"/>
    </row>
    <row r="160" spans="9:9" x14ac:dyDescent="0.25">
      <c r="I160" s="30"/>
    </row>
    <row r="161" spans="9:9" x14ac:dyDescent="0.25">
      <c r="I161" s="30"/>
    </row>
    <row r="162" spans="9:9" x14ac:dyDescent="0.25">
      <c r="I162" s="30"/>
    </row>
    <row r="163" spans="9:9" x14ac:dyDescent="0.25">
      <c r="I163" s="30"/>
    </row>
    <row r="164" spans="9:9" x14ac:dyDescent="0.25">
      <c r="I164" s="30"/>
    </row>
    <row r="165" spans="9:9" x14ac:dyDescent="0.25">
      <c r="I165" s="30"/>
    </row>
    <row r="166" spans="9:9" x14ac:dyDescent="0.25">
      <c r="I166" s="30"/>
    </row>
    <row r="167" spans="9:9" x14ac:dyDescent="0.25">
      <c r="I167" s="30"/>
    </row>
    <row r="168" spans="9:9" x14ac:dyDescent="0.25">
      <c r="I168" s="30"/>
    </row>
    <row r="169" spans="9:9" x14ac:dyDescent="0.25">
      <c r="I169" s="30"/>
    </row>
    <row r="170" spans="9:9" x14ac:dyDescent="0.25">
      <c r="I170" s="30"/>
    </row>
  </sheetData>
  <mergeCells count="12">
    <mergeCell ref="A34:B34"/>
    <mergeCell ref="P4:R4"/>
    <mergeCell ref="P20:R20"/>
    <mergeCell ref="A22:B22"/>
    <mergeCell ref="A23:B23"/>
    <mergeCell ref="A24:B24"/>
    <mergeCell ref="A25:B25"/>
    <mergeCell ref="A26:B26"/>
    <mergeCell ref="P29:R29"/>
    <mergeCell ref="A31:B31"/>
    <mergeCell ref="A32:B32"/>
    <mergeCell ref="A33:B33"/>
  </mergeCells>
  <printOptions gridLines="1"/>
  <pageMargins left="0.59055118110236227" right="0.39370078740157483" top="0.59055118110236227" bottom="0.39370078740157483" header="0.19685039370078741" footer="0.39370078740157483"/>
  <pageSetup paperSize="9" orientation="landscape" r:id="rId1"/>
  <headerFooter alignWithMargins="0">
    <oddFooter>&amp;R&amp;"Times New Roman,Normal"&amp;8Nòmines 01/02/23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160"/>
  <sheetViews>
    <sheetView topLeftCell="A44" zoomScaleNormal="100" workbookViewId="0">
      <selection activeCell="E52" sqref="E52"/>
    </sheetView>
  </sheetViews>
  <sheetFormatPr defaultColWidth="11.44140625" defaultRowHeight="13.8" x14ac:dyDescent="0.25"/>
  <cols>
    <col min="1" max="1" width="15.5546875" style="4" customWidth="1"/>
    <col min="2" max="2" width="5.44140625" style="4" bestFit="1" customWidth="1"/>
    <col min="3" max="3" width="8.5546875" style="4" customWidth="1"/>
    <col min="4" max="4" width="5.5546875" style="4" customWidth="1"/>
    <col min="5" max="5" width="10.5546875" style="4" customWidth="1"/>
    <col min="6" max="6" width="5.5546875" style="4" customWidth="1"/>
    <col min="7" max="7" width="40.21875" style="4" bestFit="1" customWidth="1"/>
    <col min="8" max="8" width="8.5546875" style="4" customWidth="1"/>
    <col min="9" max="16384" width="11.44140625" style="4"/>
  </cols>
  <sheetData>
    <row r="1" spans="1:20" ht="21" customHeight="1" x14ac:dyDescent="0.25">
      <c r="A1" s="16" t="s">
        <v>221</v>
      </c>
      <c r="B1" s="173"/>
      <c r="C1" s="173"/>
      <c r="D1" s="173"/>
      <c r="E1" s="173"/>
      <c r="F1" s="173"/>
      <c r="G1" s="173"/>
    </row>
    <row r="2" spans="1:20" s="34" customFormat="1" x14ac:dyDescent="0.25">
      <c r="A2" s="53"/>
      <c r="B2" s="134"/>
      <c r="C2" s="53"/>
      <c r="D2" s="53"/>
      <c r="E2" s="53"/>
      <c r="F2" s="53"/>
      <c r="G2" s="53"/>
      <c r="H2" s="53"/>
    </row>
    <row r="3" spans="1:20" x14ac:dyDescent="0.25">
      <c r="A3" s="18" t="s">
        <v>88</v>
      </c>
      <c r="B3" s="18"/>
      <c r="C3" s="18"/>
      <c r="D3" s="18"/>
      <c r="E3" s="18"/>
      <c r="F3" s="18"/>
      <c r="G3" s="18"/>
      <c r="H3" s="3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7.5" customHeight="1" x14ac:dyDescent="0.25">
      <c r="A4" s="12"/>
      <c r="B4" s="12"/>
      <c r="C4" s="12"/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34" customFormat="1" x14ac:dyDescent="0.25">
      <c r="A5" s="53"/>
      <c r="B5" s="134" t="s">
        <v>60</v>
      </c>
      <c r="C5" s="257" t="s">
        <v>17</v>
      </c>
      <c r="D5" s="257"/>
      <c r="E5" s="134" t="s">
        <v>39</v>
      </c>
      <c r="F5" s="53"/>
      <c r="G5" s="53"/>
      <c r="H5" s="53"/>
    </row>
    <row r="6" spans="1:20" s="11" customFormat="1" ht="15" customHeight="1" x14ac:dyDescent="0.25">
      <c r="A6" s="135"/>
      <c r="B6" s="136" t="s">
        <v>222</v>
      </c>
      <c r="C6" s="15">
        <v>37.019999999999996</v>
      </c>
      <c r="D6" s="114" t="s">
        <v>43</v>
      </c>
      <c r="E6" s="15">
        <v>444.23999999999995</v>
      </c>
      <c r="F6" s="114" t="s">
        <v>43</v>
      </c>
      <c r="G6" s="3" t="s">
        <v>90</v>
      </c>
      <c r="H6" s="15"/>
      <c r="I6" s="9"/>
      <c r="J6" s="9"/>
      <c r="K6" s="14"/>
      <c r="L6" s="9"/>
      <c r="M6" s="9"/>
      <c r="N6" s="9"/>
      <c r="O6" s="9"/>
      <c r="P6" s="9"/>
      <c r="Q6" s="9"/>
      <c r="R6" s="9"/>
      <c r="S6" s="9"/>
      <c r="T6" s="9"/>
    </row>
    <row r="7" spans="1:20" s="11" customFormat="1" ht="15" customHeight="1" x14ac:dyDescent="0.25">
      <c r="A7" s="137" t="s">
        <v>223</v>
      </c>
      <c r="B7" s="136" t="s">
        <v>224</v>
      </c>
      <c r="C7" s="15">
        <v>92.15</v>
      </c>
      <c r="D7" s="114" t="s">
        <v>43</v>
      </c>
      <c r="E7" s="15">
        <v>1105.8000000000002</v>
      </c>
      <c r="F7" s="114" t="s">
        <v>43</v>
      </c>
      <c r="G7" s="3" t="s">
        <v>92</v>
      </c>
      <c r="H7" s="15"/>
      <c r="I7" s="9"/>
      <c r="J7" s="9"/>
      <c r="K7" s="14"/>
      <c r="L7" s="9"/>
      <c r="M7" s="9"/>
      <c r="N7" s="9"/>
      <c r="O7" s="9"/>
      <c r="P7" s="9"/>
      <c r="Q7" s="9"/>
      <c r="R7" s="9"/>
      <c r="S7" s="9"/>
      <c r="T7" s="9"/>
    </row>
    <row r="8" spans="1:20" s="11" customFormat="1" ht="15" customHeight="1" x14ac:dyDescent="0.25">
      <c r="A8" s="138"/>
      <c r="B8" s="136" t="s">
        <v>225</v>
      </c>
      <c r="C8" s="15">
        <v>138.22999999999999</v>
      </c>
      <c r="D8" s="114" t="s">
        <v>43</v>
      </c>
      <c r="E8" s="15">
        <v>1658.7599999999998</v>
      </c>
      <c r="F8" s="114" t="s">
        <v>43</v>
      </c>
      <c r="G8" s="3" t="s">
        <v>94</v>
      </c>
      <c r="H8" s="15"/>
      <c r="I8" s="9"/>
      <c r="J8" s="9"/>
      <c r="K8" s="14"/>
      <c r="L8" s="9"/>
      <c r="M8" s="9"/>
      <c r="N8" s="9"/>
      <c r="O8" s="9"/>
      <c r="P8" s="9"/>
      <c r="Q8" s="9"/>
      <c r="R8" s="9"/>
      <c r="S8" s="9"/>
      <c r="T8" s="9"/>
    </row>
    <row r="9" spans="1:20" s="11" customFormat="1" ht="15" customHeight="1" x14ac:dyDescent="0.25">
      <c r="A9" s="138"/>
      <c r="B9" s="136" t="s">
        <v>226</v>
      </c>
      <c r="C9" s="15">
        <v>184.31</v>
      </c>
      <c r="D9" s="114" t="s">
        <v>43</v>
      </c>
      <c r="E9" s="15">
        <v>2211.7200000000003</v>
      </c>
      <c r="F9" s="114" t="s">
        <v>43</v>
      </c>
      <c r="G9" s="3" t="s">
        <v>96</v>
      </c>
      <c r="H9" s="15"/>
      <c r="I9" s="9"/>
      <c r="J9" s="9"/>
      <c r="K9" s="14"/>
      <c r="L9" s="9"/>
      <c r="M9" s="9"/>
      <c r="N9" s="9"/>
      <c r="O9" s="9"/>
      <c r="P9" s="9"/>
      <c r="Q9" s="9"/>
      <c r="R9" s="9"/>
      <c r="S9" s="9"/>
      <c r="T9" s="9"/>
    </row>
    <row r="10" spans="1:20" s="11" customFormat="1" ht="15" hidden="1" customHeight="1" x14ac:dyDescent="0.25">
      <c r="A10" s="138"/>
      <c r="B10" s="136" t="s">
        <v>227</v>
      </c>
      <c r="C10" s="15" t="e">
        <v>#REF!</v>
      </c>
      <c r="D10" s="114" t="s">
        <v>43</v>
      </c>
      <c r="E10" s="15" t="e">
        <v>#REF!</v>
      </c>
      <c r="F10" s="114" t="s">
        <v>43</v>
      </c>
      <c r="G10" s="3" t="s">
        <v>228</v>
      </c>
      <c r="H10" s="15"/>
      <c r="I10" s="9"/>
      <c r="J10" s="9"/>
      <c r="K10" s="14"/>
      <c r="L10" s="9"/>
      <c r="M10" s="9"/>
      <c r="N10" s="9"/>
      <c r="O10" s="9"/>
      <c r="P10" s="9"/>
      <c r="Q10" s="9"/>
      <c r="R10" s="9"/>
      <c r="S10" s="9"/>
      <c r="T10" s="9"/>
    </row>
    <row r="11" spans="1:20" s="11" customFormat="1" ht="7.5" customHeight="1" x14ac:dyDescent="0.25">
      <c r="A11" s="134"/>
      <c r="B11" s="136"/>
      <c r="C11" s="15"/>
      <c r="D11" s="114"/>
      <c r="E11" s="15"/>
      <c r="F11" s="114"/>
      <c r="G11" s="3"/>
      <c r="H11" s="15"/>
      <c r="I11" s="9"/>
      <c r="J11" s="9"/>
      <c r="K11" s="14"/>
      <c r="L11" s="9"/>
      <c r="M11" s="9"/>
      <c r="N11" s="9"/>
      <c r="O11" s="9"/>
      <c r="P11" s="9"/>
      <c r="Q11" s="9"/>
      <c r="R11" s="9"/>
      <c r="S11" s="9"/>
      <c r="T11" s="9"/>
    </row>
    <row r="12" spans="1:20" s="11" customFormat="1" ht="15" customHeight="1" x14ac:dyDescent="0.25">
      <c r="A12" s="135"/>
      <c r="B12" s="136" t="s">
        <v>229</v>
      </c>
      <c r="C12" s="15">
        <v>29.96</v>
      </c>
      <c r="D12" s="114" t="s">
        <v>43</v>
      </c>
      <c r="E12" s="15">
        <v>359.52</v>
      </c>
      <c r="F12" s="114" t="s">
        <v>43</v>
      </c>
      <c r="G12" s="3" t="s">
        <v>90</v>
      </c>
      <c r="H12" s="15"/>
      <c r="I12" s="9"/>
      <c r="J12" s="9"/>
      <c r="K12" s="14"/>
      <c r="L12" s="9"/>
      <c r="M12" s="9"/>
      <c r="N12" s="9"/>
      <c r="O12" s="9"/>
      <c r="P12" s="9"/>
      <c r="Q12" s="9"/>
      <c r="R12" s="9"/>
      <c r="S12" s="9"/>
      <c r="T12" s="9"/>
    </row>
    <row r="13" spans="1:20" s="11" customFormat="1" ht="15" customHeight="1" x14ac:dyDescent="0.25">
      <c r="A13" s="137" t="s">
        <v>230</v>
      </c>
      <c r="B13" s="136" t="s">
        <v>231</v>
      </c>
      <c r="C13" s="15">
        <v>74.72</v>
      </c>
      <c r="D13" s="114" t="s">
        <v>43</v>
      </c>
      <c r="E13" s="15">
        <v>896.64</v>
      </c>
      <c r="F13" s="114" t="s">
        <v>43</v>
      </c>
      <c r="G13" s="3" t="s">
        <v>92</v>
      </c>
      <c r="H13" s="15"/>
      <c r="I13" s="9"/>
      <c r="J13" s="9"/>
      <c r="K13" s="14"/>
      <c r="L13" s="9"/>
      <c r="M13" s="9"/>
      <c r="N13" s="9"/>
      <c r="O13" s="9"/>
      <c r="P13" s="9"/>
      <c r="Q13" s="9"/>
      <c r="R13" s="9"/>
      <c r="S13" s="9"/>
      <c r="T13" s="9"/>
    </row>
    <row r="14" spans="1:20" s="11" customFormat="1" ht="15" customHeight="1" x14ac:dyDescent="0.25">
      <c r="A14" s="138"/>
      <c r="B14" s="136" t="s">
        <v>232</v>
      </c>
      <c r="C14" s="15">
        <v>111.98</v>
      </c>
      <c r="D14" s="114" t="s">
        <v>43</v>
      </c>
      <c r="E14" s="15">
        <v>1343.76</v>
      </c>
      <c r="F14" s="114" t="s">
        <v>43</v>
      </c>
      <c r="G14" s="3" t="s">
        <v>94</v>
      </c>
      <c r="H14" s="15"/>
      <c r="I14" s="9"/>
      <c r="J14" s="9"/>
      <c r="K14" s="14"/>
      <c r="L14" s="9"/>
      <c r="M14" s="9"/>
      <c r="N14" s="9"/>
      <c r="O14" s="9"/>
      <c r="P14" s="9"/>
      <c r="Q14" s="9"/>
      <c r="R14" s="9"/>
      <c r="S14" s="9"/>
      <c r="T14" s="9"/>
    </row>
    <row r="15" spans="1:20" s="11" customFormat="1" ht="15" customHeight="1" x14ac:dyDescent="0.25">
      <c r="A15" s="138"/>
      <c r="B15" s="136" t="s">
        <v>233</v>
      </c>
      <c r="C15" s="15">
        <v>149.29</v>
      </c>
      <c r="D15" s="114" t="s">
        <v>43</v>
      </c>
      <c r="E15" s="15">
        <v>1791.48</v>
      </c>
      <c r="F15" s="114" t="s">
        <v>43</v>
      </c>
      <c r="G15" s="3" t="s">
        <v>96</v>
      </c>
      <c r="H15" s="15"/>
      <c r="I15" s="9"/>
      <c r="J15" s="9"/>
      <c r="K15" s="14"/>
      <c r="L15" s="9"/>
      <c r="M15" s="9"/>
      <c r="N15" s="9"/>
      <c r="O15" s="9"/>
      <c r="P15" s="9"/>
      <c r="Q15" s="9"/>
      <c r="R15" s="9"/>
      <c r="S15" s="9"/>
      <c r="T15" s="9"/>
    </row>
    <row r="16" spans="1:20" s="11" customFormat="1" ht="15" hidden="1" customHeight="1" x14ac:dyDescent="0.25">
      <c r="A16" s="138"/>
      <c r="B16" s="136" t="s">
        <v>234</v>
      </c>
      <c r="C16" s="15" t="e">
        <v>#REF!</v>
      </c>
      <c r="D16" s="114" t="s">
        <v>43</v>
      </c>
      <c r="E16" s="15" t="e">
        <v>#REF!</v>
      </c>
      <c r="F16" s="114" t="s">
        <v>43</v>
      </c>
      <c r="G16" s="3" t="s">
        <v>228</v>
      </c>
      <c r="H16" s="15"/>
      <c r="I16" s="9"/>
      <c r="J16" s="9"/>
      <c r="K16" s="14"/>
      <c r="L16" s="9"/>
      <c r="M16" s="9"/>
      <c r="N16" s="9"/>
      <c r="O16" s="9"/>
      <c r="P16" s="9"/>
      <c r="Q16" s="9"/>
      <c r="R16" s="9"/>
      <c r="S16" s="9"/>
      <c r="T16" s="9"/>
    </row>
    <row r="17" spans="1:20" s="11" customFormat="1" ht="7.5" customHeight="1" x14ac:dyDescent="0.25">
      <c r="A17" s="134"/>
      <c r="B17" s="136"/>
      <c r="C17" s="15"/>
      <c r="D17" s="114"/>
      <c r="E17" s="15"/>
      <c r="F17" s="114"/>
      <c r="G17" s="3"/>
      <c r="H17" s="15"/>
      <c r="I17" s="9"/>
      <c r="J17" s="9"/>
      <c r="K17" s="14"/>
      <c r="L17" s="9"/>
      <c r="M17" s="9"/>
      <c r="N17" s="9"/>
      <c r="O17" s="9"/>
      <c r="P17" s="9"/>
      <c r="Q17" s="9"/>
      <c r="R17" s="9"/>
      <c r="S17" s="9"/>
      <c r="T17" s="9"/>
    </row>
    <row r="18" spans="1:20" s="11" customFormat="1" ht="15" customHeight="1" x14ac:dyDescent="0.25">
      <c r="A18" s="135"/>
      <c r="B18" s="136" t="s">
        <v>119</v>
      </c>
      <c r="C18" s="15">
        <v>28.200000000000003</v>
      </c>
      <c r="D18" s="114" t="s">
        <v>43</v>
      </c>
      <c r="E18" s="15">
        <v>338.40000000000003</v>
      </c>
      <c r="F18" s="114" t="s">
        <v>43</v>
      </c>
      <c r="G18" s="3" t="s">
        <v>90</v>
      </c>
      <c r="H18" s="15"/>
      <c r="I18" s="9"/>
      <c r="J18" s="9"/>
      <c r="K18" s="14"/>
      <c r="L18" s="9"/>
      <c r="M18" s="9"/>
      <c r="N18" s="9"/>
      <c r="O18" s="9"/>
      <c r="P18" s="9"/>
      <c r="Q18" s="9"/>
      <c r="R18" s="9"/>
      <c r="S18" s="9"/>
      <c r="T18" s="9"/>
    </row>
    <row r="19" spans="1:20" s="11" customFormat="1" ht="15" customHeight="1" x14ac:dyDescent="0.25">
      <c r="A19" s="137" t="s">
        <v>235</v>
      </c>
      <c r="B19" s="136" t="s">
        <v>121</v>
      </c>
      <c r="C19" s="15">
        <v>71.910000000000011</v>
      </c>
      <c r="D19" s="114" t="s">
        <v>43</v>
      </c>
      <c r="E19" s="15">
        <v>862.92000000000007</v>
      </c>
      <c r="F19" s="114" t="s">
        <v>43</v>
      </c>
      <c r="G19" s="3" t="s">
        <v>92</v>
      </c>
      <c r="H19" s="15"/>
      <c r="I19" s="9"/>
      <c r="J19" s="9"/>
      <c r="K19" s="14"/>
      <c r="L19" s="9"/>
      <c r="M19" s="9"/>
      <c r="N19" s="9"/>
      <c r="O19" s="9"/>
      <c r="P19" s="9"/>
      <c r="Q19" s="9"/>
      <c r="R19" s="9"/>
      <c r="S19" s="9"/>
      <c r="T19" s="9"/>
    </row>
    <row r="20" spans="1:20" s="11" customFormat="1" ht="15" customHeight="1" x14ac:dyDescent="0.25">
      <c r="A20" s="135"/>
      <c r="B20" s="136" t="s">
        <v>123</v>
      </c>
      <c r="C20" s="15">
        <v>107.83</v>
      </c>
      <c r="D20" s="114" t="s">
        <v>43</v>
      </c>
      <c r="E20" s="15">
        <v>1293.96</v>
      </c>
      <c r="F20" s="114" t="s">
        <v>43</v>
      </c>
      <c r="G20" s="3" t="s">
        <v>94</v>
      </c>
      <c r="H20" s="15"/>
      <c r="I20" s="9"/>
      <c r="J20" s="9"/>
      <c r="K20" s="14"/>
      <c r="L20" s="9"/>
      <c r="M20" s="9"/>
      <c r="N20" s="9"/>
      <c r="O20" s="9"/>
      <c r="P20" s="9"/>
      <c r="Q20" s="9"/>
      <c r="R20" s="9"/>
      <c r="S20" s="9"/>
      <c r="T20" s="9"/>
    </row>
    <row r="21" spans="1:20" s="11" customFormat="1" ht="15" customHeight="1" x14ac:dyDescent="0.25">
      <c r="A21" s="135"/>
      <c r="B21" s="136" t="s">
        <v>125</v>
      </c>
      <c r="C21" s="15">
        <v>143.76</v>
      </c>
      <c r="D21" s="114" t="s">
        <v>43</v>
      </c>
      <c r="E21" s="15">
        <v>1725.12</v>
      </c>
      <c r="F21" s="114" t="s">
        <v>43</v>
      </c>
      <c r="G21" s="3" t="s">
        <v>96</v>
      </c>
      <c r="H21" s="15"/>
      <c r="I21" s="9"/>
      <c r="J21" s="9"/>
      <c r="K21" s="14"/>
      <c r="L21" s="9"/>
      <c r="M21" s="9"/>
      <c r="N21" s="9"/>
      <c r="O21" s="9"/>
      <c r="P21" s="9"/>
      <c r="Q21" s="9"/>
      <c r="R21" s="9"/>
      <c r="S21" s="9"/>
      <c r="T21" s="9"/>
    </row>
    <row r="22" spans="1:20" s="11" customFormat="1" ht="15" hidden="1" customHeight="1" x14ac:dyDescent="0.25">
      <c r="A22" s="138"/>
      <c r="B22" s="136" t="s">
        <v>236</v>
      </c>
      <c r="C22" s="15">
        <v>290.83</v>
      </c>
      <c r="D22" s="114" t="s">
        <v>43</v>
      </c>
      <c r="E22" s="15">
        <v>3489.96</v>
      </c>
      <c r="F22" s="114" t="s">
        <v>43</v>
      </c>
      <c r="G22" s="3" t="s">
        <v>228</v>
      </c>
      <c r="H22" s="15"/>
      <c r="I22" s="9"/>
      <c r="J22" s="9"/>
      <c r="K22" s="14"/>
      <c r="L22" s="9"/>
      <c r="M22" s="9"/>
      <c r="N22" s="9"/>
      <c r="O22" s="9"/>
      <c r="P22" s="9"/>
      <c r="Q22" s="9"/>
      <c r="R22" s="9"/>
      <c r="S22" s="9"/>
      <c r="T22" s="9"/>
    </row>
    <row r="23" spans="1:20" s="11" customFormat="1" ht="7.5" customHeight="1" x14ac:dyDescent="0.25">
      <c r="A23" s="134"/>
      <c r="B23" s="136"/>
      <c r="C23" s="15"/>
      <c r="D23" s="114"/>
      <c r="E23" s="15"/>
      <c r="F23" s="114"/>
      <c r="G23" s="3"/>
      <c r="H23" s="15"/>
      <c r="I23" s="9"/>
      <c r="J23" s="9"/>
      <c r="K23" s="14"/>
      <c r="L23" s="9"/>
      <c r="M23" s="9"/>
      <c r="N23" s="9"/>
      <c r="O23" s="9"/>
      <c r="P23" s="9"/>
      <c r="Q23" s="9"/>
      <c r="R23" s="9"/>
      <c r="S23" s="9"/>
      <c r="T23" s="9"/>
    </row>
    <row r="24" spans="1:20" s="11" customFormat="1" ht="15" customHeight="1" x14ac:dyDescent="0.25">
      <c r="A24" s="135"/>
      <c r="B24" s="136" t="s">
        <v>237</v>
      </c>
      <c r="C24" s="15">
        <v>25.78</v>
      </c>
      <c r="D24" s="114" t="s">
        <v>43</v>
      </c>
      <c r="E24" s="15">
        <v>309.36</v>
      </c>
      <c r="F24" s="114" t="s">
        <v>43</v>
      </c>
      <c r="G24" s="3" t="s">
        <v>90</v>
      </c>
      <c r="H24" s="15"/>
      <c r="I24" s="9"/>
      <c r="J24" s="9"/>
      <c r="K24" s="14"/>
      <c r="L24" s="9"/>
      <c r="M24" s="9"/>
      <c r="N24" s="9"/>
      <c r="O24" s="9"/>
      <c r="P24" s="9"/>
      <c r="Q24" s="9"/>
      <c r="R24" s="9"/>
      <c r="S24" s="9"/>
      <c r="T24" s="9"/>
    </row>
    <row r="25" spans="1:20" s="11" customFormat="1" ht="15" customHeight="1" x14ac:dyDescent="0.25">
      <c r="A25" s="137" t="s">
        <v>238</v>
      </c>
      <c r="B25" s="136" t="s">
        <v>239</v>
      </c>
      <c r="C25" s="15">
        <v>65.72</v>
      </c>
      <c r="D25" s="114" t="s">
        <v>43</v>
      </c>
      <c r="E25" s="15">
        <v>788.64</v>
      </c>
      <c r="F25" s="114" t="s">
        <v>43</v>
      </c>
      <c r="G25" s="3" t="s">
        <v>92</v>
      </c>
      <c r="H25" s="15"/>
      <c r="I25" s="9"/>
      <c r="J25" s="9"/>
      <c r="K25" s="14"/>
      <c r="L25" s="9"/>
      <c r="M25" s="9"/>
      <c r="N25" s="9"/>
      <c r="O25" s="9"/>
      <c r="P25" s="9"/>
      <c r="Q25" s="9"/>
      <c r="R25" s="9"/>
      <c r="S25" s="9"/>
      <c r="T25" s="9"/>
    </row>
    <row r="26" spans="1:20" s="11" customFormat="1" ht="15" customHeight="1" x14ac:dyDescent="0.25">
      <c r="A26" s="135"/>
      <c r="B26" s="136" t="s">
        <v>240</v>
      </c>
      <c r="C26" s="15">
        <v>98.53</v>
      </c>
      <c r="D26" s="114" t="s">
        <v>43</v>
      </c>
      <c r="E26" s="15">
        <v>1182.3600000000001</v>
      </c>
      <c r="F26" s="114" t="s">
        <v>43</v>
      </c>
      <c r="G26" s="3" t="s">
        <v>94</v>
      </c>
      <c r="H26" s="15"/>
      <c r="I26" s="9"/>
      <c r="J26" s="9"/>
      <c r="K26" s="14"/>
      <c r="L26" s="9"/>
      <c r="M26" s="9"/>
      <c r="N26" s="9"/>
      <c r="O26" s="9"/>
      <c r="P26" s="9"/>
      <c r="Q26" s="9"/>
      <c r="R26" s="9"/>
      <c r="S26" s="9"/>
      <c r="T26" s="9"/>
    </row>
    <row r="27" spans="1:20" s="11" customFormat="1" ht="15" customHeight="1" x14ac:dyDescent="0.25">
      <c r="A27" s="135"/>
      <c r="B27" s="136" t="s">
        <v>241</v>
      </c>
      <c r="C27" s="15">
        <v>131.38</v>
      </c>
      <c r="D27" s="114" t="s">
        <v>43</v>
      </c>
      <c r="E27" s="15">
        <v>1576.56</v>
      </c>
      <c r="F27" s="114" t="s">
        <v>43</v>
      </c>
      <c r="G27" s="3" t="s">
        <v>96</v>
      </c>
      <c r="H27" s="15"/>
      <c r="I27" s="9"/>
      <c r="J27" s="9"/>
      <c r="K27" s="14"/>
      <c r="L27" s="9"/>
      <c r="M27" s="9"/>
      <c r="N27" s="9"/>
      <c r="O27" s="9"/>
      <c r="P27" s="9"/>
      <c r="Q27" s="9"/>
      <c r="R27" s="9"/>
      <c r="S27" s="9"/>
      <c r="T27" s="9"/>
    </row>
    <row r="28" spans="1:20" s="11" customFormat="1" ht="7.5" customHeight="1" x14ac:dyDescent="0.25">
      <c r="A28" s="134"/>
      <c r="B28" s="136"/>
      <c r="C28" s="15"/>
      <c r="D28" s="114"/>
      <c r="E28" s="15"/>
      <c r="F28" s="114"/>
      <c r="G28" s="3"/>
      <c r="H28" s="15"/>
      <c r="I28" s="9"/>
      <c r="J28" s="9"/>
      <c r="K28" s="14"/>
      <c r="L28" s="9"/>
      <c r="M28" s="9"/>
      <c r="N28" s="9"/>
      <c r="O28" s="9"/>
      <c r="P28" s="9"/>
      <c r="Q28" s="9"/>
      <c r="R28" s="9"/>
      <c r="S28" s="9"/>
      <c r="T28" s="9"/>
    </row>
    <row r="29" spans="1:20" s="11" customFormat="1" ht="15" customHeight="1" x14ac:dyDescent="0.25">
      <c r="A29" s="135"/>
      <c r="B29" s="136" t="s">
        <v>242</v>
      </c>
      <c r="C29" s="15">
        <v>23.82</v>
      </c>
      <c r="D29" s="114" t="s">
        <v>43</v>
      </c>
      <c r="E29" s="15">
        <v>285.84000000000003</v>
      </c>
      <c r="F29" s="114" t="s">
        <v>43</v>
      </c>
      <c r="G29" s="3" t="s">
        <v>90</v>
      </c>
      <c r="H29" s="15"/>
      <c r="I29" s="9"/>
      <c r="J29" s="9"/>
      <c r="K29" s="14"/>
      <c r="L29" s="9"/>
      <c r="M29" s="9"/>
      <c r="N29" s="9"/>
      <c r="O29" s="9"/>
      <c r="P29" s="9"/>
      <c r="Q29" s="9"/>
      <c r="R29" s="9"/>
      <c r="S29" s="9"/>
      <c r="T29" s="9"/>
    </row>
    <row r="30" spans="1:20" s="11" customFormat="1" ht="15" customHeight="1" x14ac:dyDescent="0.25">
      <c r="A30" s="137" t="s">
        <v>243</v>
      </c>
      <c r="B30" s="136" t="s">
        <v>244</v>
      </c>
      <c r="C30" s="15">
        <v>60.769999999999996</v>
      </c>
      <c r="D30" s="114" t="s">
        <v>43</v>
      </c>
      <c r="E30" s="15">
        <v>729.24</v>
      </c>
      <c r="F30" s="114" t="s">
        <v>43</v>
      </c>
      <c r="G30" s="3" t="s">
        <v>92</v>
      </c>
      <c r="H30" s="15"/>
      <c r="I30" s="9"/>
      <c r="J30" s="9"/>
      <c r="K30" s="14"/>
      <c r="L30" s="9"/>
      <c r="M30" s="9"/>
      <c r="N30" s="9"/>
      <c r="O30" s="9"/>
      <c r="P30" s="9"/>
      <c r="Q30" s="9"/>
      <c r="R30" s="9"/>
      <c r="S30" s="9"/>
      <c r="T30" s="9"/>
    </row>
    <row r="31" spans="1:20" s="11" customFormat="1" ht="15" customHeight="1" x14ac:dyDescent="0.25">
      <c r="A31" s="135"/>
      <c r="B31" s="136" t="s">
        <v>245</v>
      </c>
      <c r="C31" s="15">
        <v>91.11</v>
      </c>
      <c r="D31" s="114" t="s">
        <v>43</v>
      </c>
      <c r="E31" s="15">
        <v>1093.32</v>
      </c>
      <c r="F31" s="114" t="s">
        <v>43</v>
      </c>
      <c r="G31" s="3" t="s">
        <v>94</v>
      </c>
      <c r="H31" s="15"/>
      <c r="I31" s="9"/>
      <c r="J31" s="9"/>
      <c r="K31" s="14"/>
      <c r="L31" s="9"/>
      <c r="M31" s="9"/>
      <c r="N31" s="9"/>
      <c r="O31" s="9"/>
      <c r="P31" s="9"/>
      <c r="Q31" s="9"/>
      <c r="R31" s="9"/>
      <c r="S31" s="9"/>
      <c r="T31" s="9"/>
    </row>
    <row r="32" spans="1:20" s="11" customFormat="1" ht="15" customHeight="1" x14ac:dyDescent="0.25">
      <c r="A32" s="135"/>
      <c r="B32" s="136" t="s">
        <v>246</v>
      </c>
      <c r="C32" s="15">
        <v>121.46000000000001</v>
      </c>
      <c r="D32" s="114" t="s">
        <v>43</v>
      </c>
      <c r="E32" s="15">
        <v>1457.52</v>
      </c>
      <c r="F32" s="114" t="s">
        <v>43</v>
      </c>
      <c r="G32" s="3" t="s">
        <v>96</v>
      </c>
      <c r="H32" s="15"/>
      <c r="I32" s="9"/>
      <c r="J32" s="9"/>
      <c r="K32" s="14"/>
      <c r="L32" s="9"/>
      <c r="M32" s="9"/>
      <c r="N32" s="9"/>
      <c r="O32" s="9"/>
      <c r="P32" s="9"/>
      <c r="Q32" s="9"/>
      <c r="R32" s="9"/>
      <c r="S32" s="9"/>
      <c r="T32" s="9"/>
    </row>
    <row r="33" spans="1:20" ht="7.5" customHeight="1" x14ac:dyDescent="0.25">
      <c r="D33" s="114"/>
      <c r="F33" s="114"/>
    </row>
    <row r="34" spans="1:20" x14ac:dyDescent="0.25">
      <c r="A34" s="18" t="s">
        <v>247</v>
      </c>
      <c r="B34" s="18"/>
      <c r="C34" s="18"/>
      <c r="D34" s="114"/>
      <c r="E34" s="18"/>
      <c r="F34" s="114"/>
      <c r="G34" s="18"/>
      <c r="H34" s="1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7.5" customHeight="1" x14ac:dyDescent="0.25">
      <c r="A35" s="12"/>
      <c r="B35" s="12"/>
      <c r="C35" s="12"/>
      <c r="D35" s="114"/>
      <c r="E35" s="12"/>
      <c r="F35" s="114"/>
      <c r="G35" s="3"/>
      <c r="H35" s="1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34" customFormat="1" x14ac:dyDescent="0.25">
      <c r="A36" s="53"/>
      <c r="B36" s="134" t="s">
        <v>60</v>
      </c>
      <c r="C36" s="257" t="s">
        <v>17</v>
      </c>
      <c r="D36" s="257"/>
      <c r="E36" s="134" t="s">
        <v>39</v>
      </c>
      <c r="F36" s="53"/>
      <c r="G36" s="53"/>
      <c r="H36" s="53"/>
    </row>
    <row r="37" spans="1:20" s="11" customFormat="1" ht="15" customHeight="1" x14ac:dyDescent="0.25">
      <c r="A37" s="4"/>
      <c r="B37" s="139" t="s">
        <v>224</v>
      </c>
      <c r="C37" s="15">
        <v>92.15</v>
      </c>
      <c r="D37" s="114" t="s">
        <v>43</v>
      </c>
      <c r="E37" s="15">
        <v>1105.8000000000002</v>
      </c>
      <c r="F37" s="114" t="s">
        <v>43</v>
      </c>
      <c r="G37" s="3" t="s">
        <v>110</v>
      </c>
      <c r="H37" s="1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s="11" customFormat="1" ht="15" customHeight="1" x14ac:dyDescent="0.25">
      <c r="A38" s="117" t="s">
        <v>223</v>
      </c>
      <c r="B38" s="139" t="s">
        <v>225</v>
      </c>
      <c r="C38" s="15">
        <v>138.22999999999999</v>
      </c>
      <c r="D38" s="114" t="s">
        <v>43</v>
      </c>
      <c r="E38" s="15">
        <v>1658.7599999999998</v>
      </c>
      <c r="F38" s="114" t="s">
        <v>43</v>
      </c>
      <c r="G38" s="3" t="s">
        <v>94</v>
      </c>
      <c r="H38" s="1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s="11" customFormat="1" ht="15" customHeight="1" x14ac:dyDescent="0.25">
      <c r="A39" s="134"/>
      <c r="B39" s="139" t="s">
        <v>226</v>
      </c>
      <c r="C39" s="15">
        <v>184.31</v>
      </c>
      <c r="D39" s="114" t="s">
        <v>43</v>
      </c>
      <c r="E39" s="15">
        <v>2211.7200000000003</v>
      </c>
      <c r="F39" s="114" t="s">
        <v>43</v>
      </c>
      <c r="G39" s="3" t="s">
        <v>96</v>
      </c>
      <c r="H39" s="1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s="11" customFormat="1" ht="15" hidden="1" customHeight="1" x14ac:dyDescent="0.25">
      <c r="A40" s="138"/>
      <c r="B40" s="136" t="s">
        <v>227</v>
      </c>
      <c r="C40" s="15" t="e">
        <v>#REF!</v>
      </c>
      <c r="D40" s="114" t="s">
        <v>43</v>
      </c>
      <c r="E40" s="15" t="e">
        <v>#REF!</v>
      </c>
      <c r="F40" s="114" t="s">
        <v>43</v>
      </c>
      <c r="G40" s="3" t="s">
        <v>228</v>
      </c>
      <c r="H40" s="15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s="11" customFormat="1" ht="7.5" customHeight="1" x14ac:dyDescent="0.25">
      <c r="A41" s="134"/>
      <c r="B41" s="136"/>
      <c r="C41" s="15"/>
      <c r="D41" s="114"/>
      <c r="E41" s="15"/>
      <c r="F41" s="114"/>
      <c r="G41" s="3"/>
      <c r="H41" s="15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s="11" customFormat="1" ht="15" customHeight="1" x14ac:dyDescent="0.25">
      <c r="A42" s="138"/>
      <c r="B42" s="139" t="s">
        <v>231</v>
      </c>
      <c r="C42" s="15">
        <v>74.72</v>
      </c>
      <c r="D42" s="114" t="s">
        <v>43</v>
      </c>
      <c r="E42" s="15">
        <v>896.64</v>
      </c>
      <c r="F42" s="114" t="s">
        <v>43</v>
      </c>
      <c r="G42" s="3" t="s">
        <v>110</v>
      </c>
      <c r="H42" s="15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s="11" customFormat="1" ht="15" customHeight="1" x14ac:dyDescent="0.25">
      <c r="A43" s="137" t="s">
        <v>230</v>
      </c>
      <c r="B43" s="139" t="s">
        <v>232</v>
      </c>
      <c r="C43" s="15">
        <v>111.98</v>
      </c>
      <c r="D43" s="114" t="s">
        <v>43</v>
      </c>
      <c r="E43" s="15">
        <v>1343.76</v>
      </c>
      <c r="F43" s="114" t="s">
        <v>43</v>
      </c>
      <c r="G43" s="3" t="s">
        <v>94</v>
      </c>
      <c r="H43" s="15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s="11" customFormat="1" ht="15" customHeight="1" x14ac:dyDescent="0.25">
      <c r="A44" s="138"/>
      <c r="B44" s="139" t="s">
        <v>233</v>
      </c>
      <c r="C44" s="15">
        <v>149.29</v>
      </c>
      <c r="D44" s="114" t="s">
        <v>43</v>
      </c>
      <c r="E44" s="15">
        <v>1791.48</v>
      </c>
      <c r="F44" s="114" t="s">
        <v>43</v>
      </c>
      <c r="G44" s="3" t="s">
        <v>96</v>
      </c>
      <c r="H44" s="15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s="11" customFormat="1" ht="15" hidden="1" customHeight="1" x14ac:dyDescent="0.25">
      <c r="A45" s="138"/>
      <c r="B45" s="136" t="s">
        <v>234</v>
      </c>
      <c r="C45" s="15" t="e">
        <v>#REF!</v>
      </c>
      <c r="D45" s="114" t="s">
        <v>43</v>
      </c>
      <c r="E45" s="15" t="e">
        <v>#REF!</v>
      </c>
      <c r="F45" s="114" t="s">
        <v>43</v>
      </c>
      <c r="G45" s="3" t="s">
        <v>228</v>
      </c>
      <c r="H45" s="15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s="11" customFormat="1" ht="7.5" customHeight="1" x14ac:dyDescent="0.25">
      <c r="A46" s="134"/>
      <c r="B46" s="136"/>
      <c r="C46" s="15"/>
      <c r="D46" s="114"/>
      <c r="E46" s="15"/>
      <c r="F46" s="114"/>
      <c r="G46" s="3"/>
      <c r="H46" s="15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s="11" customFormat="1" ht="15" customHeight="1" x14ac:dyDescent="0.25">
      <c r="A47" s="4"/>
      <c r="B47" s="139" t="s">
        <v>121</v>
      </c>
      <c r="C47" s="15">
        <v>71.910000000000011</v>
      </c>
      <c r="D47" s="114" t="s">
        <v>43</v>
      </c>
      <c r="E47" s="15">
        <v>862.92000000000007</v>
      </c>
      <c r="F47" s="114" t="s">
        <v>43</v>
      </c>
      <c r="G47" s="3" t="s">
        <v>92</v>
      </c>
      <c r="H47" s="15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s="11" customFormat="1" ht="15" customHeight="1" x14ac:dyDescent="0.25">
      <c r="A48" s="117" t="s">
        <v>235</v>
      </c>
      <c r="B48" s="139" t="s">
        <v>123</v>
      </c>
      <c r="C48" s="15">
        <v>107.83</v>
      </c>
      <c r="D48" s="114" t="s">
        <v>43</v>
      </c>
      <c r="E48" s="15">
        <v>1293.96</v>
      </c>
      <c r="F48" s="114" t="s">
        <v>43</v>
      </c>
      <c r="G48" s="3" t="s">
        <v>94</v>
      </c>
      <c r="H48" s="15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s="11" customFormat="1" ht="15" customHeight="1" x14ac:dyDescent="0.25">
      <c r="A49" s="4"/>
      <c r="B49" s="139" t="s">
        <v>125</v>
      </c>
      <c r="C49" s="15">
        <v>143.76</v>
      </c>
      <c r="D49" s="114" t="s">
        <v>43</v>
      </c>
      <c r="E49" s="15">
        <v>1725.12</v>
      </c>
      <c r="F49" s="114" t="s">
        <v>43</v>
      </c>
      <c r="G49" s="3" t="s">
        <v>96</v>
      </c>
      <c r="H49" s="15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s="11" customFormat="1" ht="15" hidden="1" customHeight="1" x14ac:dyDescent="0.25">
      <c r="A50" s="138"/>
      <c r="B50" s="136" t="s">
        <v>236</v>
      </c>
      <c r="C50" s="15">
        <v>261.83</v>
      </c>
      <c r="D50" s="114" t="s">
        <v>43</v>
      </c>
      <c r="E50" s="15">
        <v>3141.96</v>
      </c>
      <c r="F50" s="114" t="s">
        <v>43</v>
      </c>
      <c r="G50" s="3" t="s">
        <v>228</v>
      </c>
      <c r="H50" s="15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s="11" customFormat="1" ht="7.5" customHeight="1" x14ac:dyDescent="0.25">
      <c r="A51" s="134"/>
      <c r="B51" s="136"/>
      <c r="C51" s="15"/>
      <c r="D51" s="114"/>
      <c r="E51" s="15"/>
      <c r="F51" s="114"/>
      <c r="G51" s="3"/>
      <c r="H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s="11" customFormat="1" ht="15" customHeight="1" x14ac:dyDescent="0.25">
      <c r="A52" s="4"/>
      <c r="B52" s="139" t="s">
        <v>239</v>
      </c>
      <c r="C52" s="15">
        <v>65.72</v>
      </c>
      <c r="D52" s="114" t="s">
        <v>43</v>
      </c>
      <c r="E52" s="15">
        <v>788.64</v>
      </c>
      <c r="F52" s="114" t="s">
        <v>43</v>
      </c>
      <c r="G52" s="3" t="s">
        <v>92</v>
      </c>
      <c r="H52" s="15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s="11" customFormat="1" ht="15" customHeight="1" x14ac:dyDescent="0.25">
      <c r="A53" s="117" t="s">
        <v>238</v>
      </c>
      <c r="B53" s="139" t="s">
        <v>240</v>
      </c>
      <c r="C53" s="15">
        <v>98.53</v>
      </c>
      <c r="D53" s="114" t="s">
        <v>43</v>
      </c>
      <c r="E53" s="15">
        <v>1182.3600000000001</v>
      </c>
      <c r="F53" s="114" t="s">
        <v>43</v>
      </c>
      <c r="G53" s="3" t="s">
        <v>94</v>
      </c>
      <c r="H53" s="1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s="11" customFormat="1" ht="15" customHeight="1" x14ac:dyDescent="0.25">
      <c r="A54" s="4"/>
      <c r="B54" s="139" t="s">
        <v>241</v>
      </c>
      <c r="C54" s="15">
        <v>131.38</v>
      </c>
      <c r="D54" s="114" t="s">
        <v>43</v>
      </c>
      <c r="E54" s="15">
        <v>1576.56</v>
      </c>
      <c r="F54" s="114" t="s">
        <v>43</v>
      </c>
      <c r="G54" s="3" t="s">
        <v>96</v>
      </c>
      <c r="H54" s="15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D55" s="6"/>
      <c r="E55" s="14"/>
      <c r="F55" s="6"/>
    </row>
    <row r="56" spans="1:20" x14ac:dyDescent="0.25">
      <c r="D56" s="6"/>
      <c r="E56" s="14"/>
      <c r="F56" s="6"/>
    </row>
    <row r="57" spans="1:20" x14ac:dyDescent="0.25">
      <c r="D57" s="6"/>
      <c r="E57" s="14"/>
      <c r="F57" s="6"/>
    </row>
    <row r="58" spans="1:20" x14ac:dyDescent="0.25">
      <c r="D58" s="6"/>
      <c r="E58" s="14"/>
      <c r="F58" s="6"/>
    </row>
    <row r="59" spans="1:20" x14ac:dyDescent="0.25">
      <c r="D59" s="6"/>
      <c r="E59" s="14"/>
      <c r="F59" s="6"/>
    </row>
    <row r="60" spans="1:20" x14ac:dyDescent="0.25">
      <c r="D60" s="6"/>
      <c r="E60" s="14"/>
      <c r="F60" s="6"/>
    </row>
    <row r="61" spans="1:20" x14ac:dyDescent="0.25">
      <c r="D61" s="6"/>
      <c r="E61" s="14"/>
      <c r="F61" s="6"/>
    </row>
    <row r="62" spans="1:20" x14ac:dyDescent="0.25">
      <c r="D62" s="6"/>
      <c r="E62" s="14"/>
      <c r="F62" s="6"/>
    </row>
    <row r="63" spans="1:20" x14ac:dyDescent="0.25">
      <c r="D63" s="6"/>
      <c r="E63" s="14"/>
      <c r="F63" s="6"/>
    </row>
    <row r="64" spans="1:20" x14ac:dyDescent="0.25">
      <c r="D64" s="6"/>
      <c r="E64" s="6"/>
      <c r="F64" s="6"/>
    </row>
    <row r="65" spans="4:6" x14ac:dyDescent="0.25">
      <c r="D65" s="6"/>
      <c r="E65" s="6"/>
      <c r="F65" s="6"/>
    </row>
    <row r="66" spans="4:6" x14ac:dyDescent="0.25">
      <c r="D66" s="6"/>
      <c r="E66" s="6"/>
      <c r="F66" s="6"/>
    </row>
    <row r="67" spans="4:6" x14ac:dyDescent="0.25">
      <c r="D67" s="6"/>
      <c r="E67" s="6"/>
      <c r="F67" s="6"/>
    </row>
    <row r="68" spans="4:6" x14ac:dyDescent="0.25">
      <c r="D68" s="6"/>
      <c r="E68" s="6"/>
      <c r="F68" s="6"/>
    </row>
    <row r="69" spans="4:6" x14ac:dyDescent="0.25">
      <c r="D69" s="6"/>
      <c r="E69" s="6"/>
      <c r="F69" s="6"/>
    </row>
    <row r="70" spans="4:6" x14ac:dyDescent="0.25">
      <c r="D70" s="6"/>
      <c r="E70" s="6"/>
      <c r="F70" s="6"/>
    </row>
    <row r="71" spans="4:6" x14ac:dyDescent="0.25">
      <c r="D71" s="6"/>
      <c r="E71" s="6"/>
      <c r="F71" s="6"/>
    </row>
    <row r="72" spans="4:6" x14ac:dyDescent="0.25">
      <c r="D72" s="6"/>
      <c r="E72" s="6"/>
      <c r="F72" s="6"/>
    </row>
    <row r="73" spans="4:6" x14ac:dyDescent="0.25">
      <c r="D73" s="6"/>
      <c r="E73" s="6"/>
      <c r="F73" s="6"/>
    </row>
    <row r="74" spans="4:6" x14ac:dyDescent="0.25">
      <c r="D74" s="6"/>
      <c r="E74" s="6"/>
      <c r="F74" s="6"/>
    </row>
    <row r="75" spans="4:6" x14ac:dyDescent="0.25">
      <c r="D75" s="6"/>
      <c r="E75" s="6"/>
      <c r="F75" s="6"/>
    </row>
    <row r="76" spans="4:6" x14ac:dyDescent="0.25">
      <c r="D76" s="6"/>
      <c r="E76" s="6"/>
      <c r="F76" s="6"/>
    </row>
    <row r="77" spans="4:6" x14ac:dyDescent="0.25">
      <c r="D77" s="6"/>
      <c r="E77" s="6"/>
      <c r="F77" s="6"/>
    </row>
    <row r="78" spans="4:6" x14ac:dyDescent="0.25">
      <c r="D78" s="6"/>
      <c r="E78" s="6"/>
      <c r="F78" s="6"/>
    </row>
    <row r="79" spans="4:6" x14ac:dyDescent="0.25">
      <c r="D79" s="6"/>
      <c r="E79" s="6"/>
      <c r="F79" s="6"/>
    </row>
    <row r="80" spans="4:6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  <row r="101" spans="4:6" x14ac:dyDescent="0.25">
      <c r="D101" s="6"/>
      <c r="E101" s="6"/>
      <c r="F101" s="6"/>
    </row>
    <row r="102" spans="4:6" x14ac:dyDescent="0.25">
      <c r="D102" s="6"/>
      <c r="E102" s="6"/>
      <c r="F102" s="6"/>
    </row>
    <row r="103" spans="4:6" x14ac:dyDescent="0.25">
      <c r="D103" s="6"/>
      <c r="E103" s="6"/>
      <c r="F103" s="6"/>
    </row>
    <row r="104" spans="4:6" x14ac:dyDescent="0.25">
      <c r="D104" s="6"/>
      <c r="E104" s="6"/>
      <c r="F104" s="6"/>
    </row>
    <row r="105" spans="4:6" x14ac:dyDescent="0.25">
      <c r="D105" s="6"/>
      <c r="E105" s="6"/>
      <c r="F105" s="6"/>
    </row>
    <row r="106" spans="4:6" x14ac:dyDescent="0.25">
      <c r="D106" s="6"/>
      <c r="E106" s="6"/>
      <c r="F106" s="6"/>
    </row>
    <row r="107" spans="4:6" x14ac:dyDescent="0.25">
      <c r="D107" s="6"/>
      <c r="E107" s="6"/>
      <c r="F107" s="6"/>
    </row>
    <row r="108" spans="4:6" x14ac:dyDescent="0.25">
      <c r="D108" s="6"/>
      <c r="E108" s="6"/>
      <c r="F108" s="6"/>
    </row>
    <row r="109" spans="4:6" x14ac:dyDescent="0.25">
      <c r="D109" s="6"/>
      <c r="E109" s="6"/>
      <c r="F109" s="6"/>
    </row>
    <row r="110" spans="4:6" x14ac:dyDescent="0.25">
      <c r="D110" s="6"/>
      <c r="E110" s="6"/>
      <c r="F110" s="6"/>
    </row>
    <row r="111" spans="4:6" x14ac:dyDescent="0.25">
      <c r="D111" s="6"/>
      <c r="E111" s="6"/>
      <c r="F111" s="6"/>
    </row>
    <row r="112" spans="4:6" x14ac:dyDescent="0.25">
      <c r="D112" s="6"/>
      <c r="E112" s="6"/>
      <c r="F112" s="6"/>
    </row>
    <row r="113" spans="4:6" x14ac:dyDescent="0.25">
      <c r="D113" s="6"/>
      <c r="E113" s="6"/>
      <c r="F113" s="6"/>
    </row>
    <row r="114" spans="4:6" x14ac:dyDescent="0.25">
      <c r="D114" s="6"/>
      <c r="E114" s="6"/>
      <c r="F114" s="6"/>
    </row>
    <row r="115" spans="4:6" x14ac:dyDescent="0.25">
      <c r="D115" s="6"/>
      <c r="E115" s="6"/>
      <c r="F115" s="6"/>
    </row>
    <row r="116" spans="4:6" x14ac:dyDescent="0.25">
      <c r="D116" s="6"/>
      <c r="E116" s="6"/>
      <c r="F116" s="6"/>
    </row>
    <row r="117" spans="4:6" x14ac:dyDescent="0.25">
      <c r="D117" s="6"/>
      <c r="E117" s="6"/>
      <c r="F117" s="6"/>
    </row>
    <row r="118" spans="4:6" x14ac:dyDescent="0.25">
      <c r="D118" s="6"/>
      <c r="E118" s="6"/>
      <c r="F118" s="6"/>
    </row>
    <row r="119" spans="4:6" x14ac:dyDescent="0.25">
      <c r="D119" s="6"/>
      <c r="E119" s="6"/>
      <c r="F119" s="6"/>
    </row>
    <row r="120" spans="4:6" x14ac:dyDescent="0.25">
      <c r="D120" s="6"/>
      <c r="E120" s="6"/>
      <c r="F120" s="6"/>
    </row>
    <row r="121" spans="4:6" x14ac:dyDescent="0.25">
      <c r="D121" s="6"/>
      <c r="E121" s="6"/>
      <c r="F121" s="6"/>
    </row>
    <row r="122" spans="4:6" x14ac:dyDescent="0.25">
      <c r="D122" s="6"/>
      <c r="E122" s="6"/>
      <c r="F122" s="6"/>
    </row>
    <row r="123" spans="4:6" x14ac:dyDescent="0.25">
      <c r="D123" s="6"/>
      <c r="E123" s="6"/>
      <c r="F123" s="6"/>
    </row>
    <row r="124" spans="4:6" x14ac:dyDescent="0.25">
      <c r="D124" s="6"/>
      <c r="E124" s="6"/>
      <c r="F124" s="6"/>
    </row>
    <row r="125" spans="4:6" x14ac:dyDescent="0.25">
      <c r="D125" s="6"/>
      <c r="E125" s="6"/>
      <c r="F125" s="6"/>
    </row>
    <row r="126" spans="4:6" x14ac:dyDescent="0.25">
      <c r="D126" s="6"/>
      <c r="E126" s="6"/>
      <c r="F126" s="6"/>
    </row>
    <row r="127" spans="4:6" x14ac:dyDescent="0.25">
      <c r="D127" s="6"/>
      <c r="E127" s="6"/>
      <c r="F127" s="6"/>
    </row>
    <row r="128" spans="4:6" x14ac:dyDescent="0.25">
      <c r="D128" s="6"/>
      <c r="E128" s="6"/>
      <c r="F128" s="6"/>
    </row>
    <row r="129" spans="4:6" x14ac:dyDescent="0.25">
      <c r="D129" s="6"/>
      <c r="E129" s="6"/>
      <c r="F129" s="6"/>
    </row>
    <row r="130" spans="4:6" x14ac:dyDescent="0.25">
      <c r="D130" s="6"/>
      <c r="E130" s="6"/>
      <c r="F130" s="6"/>
    </row>
    <row r="131" spans="4:6" x14ac:dyDescent="0.25">
      <c r="D131" s="6"/>
      <c r="E131" s="6"/>
      <c r="F131" s="6"/>
    </row>
    <row r="132" spans="4:6" x14ac:dyDescent="0.25">
      <c r="D132" s="6"/>
    </row>
    <row r="133" spans="4:6" x14ac:dyDescent="0.25">
      <c r="D133" s="6"/>
    </row>
    <row r="134" spans="4:6" x14ac:dyDescent="0.25">
      <c r="D134" s="6"/>
    </row>
    <row r="135" spans="4:6" x14ac:dyDescent="0.25">
      <c r="D135" s="6"/>
    </row>
    <row r="136" spans="4:6" x14ac:dyDescent="0.25">
      <c r="D136" s="6"/>
    </row>
    <row r="137" spans="4:6" x14ac:dyDescent="0.25">
      <c r="D137" s="6"/>
    </row>
    <row r="138" spans="4:6" x14ac:dyDescent="0.25">
      <c r="D138" s="6"/>
    </row>
    <row r="139" spans="4:6" x14ac:dyDescent="0.25">
      <c r="D139" s="6"/>
    </row>
    <row r="140" spans="4:6" x14ac:dyDescent="0.25">
      <c r="D140" s="6"/>
    </row>
    <row r="141" spans="4:6" x14ac:dyDescent="0.25">
      <c r="D141" s="6"/>
    </row>
    <row r="142" spans="4:6" x14ac:dyDescent="0.25">
      <c r="D142" s="6"/>
    </row>
    <row r="143" spans="4:6" x14ac:dyDescent="0.25">
      <c r="D143" s="6"/>
    </row>
    <row r="144" spans="4:6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</sheetData>
  <mergeCells count="2">
    <mergeCell ref="C5:D5"/>
    <mergeCell ref="C36:D36"/>
  </mergeCells>
  <pageMargins left="0.78740157480314965" right="0.39370078740157483" top="0.98425196850393704" bottom="0.39370078740157483" header="7.874015748031496E-2" footer="0.39370078740157483"/>
  <pageSetup paperSize="9" orientation="portrait" r:id="rId1"/>
  <headerFooter alignWithMargins="0">
    <oddFooter>&amp;R&amp;"Times New Roman,Normal"&amp;8Nòmines 01/02/23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14"/>
  <sheetViews>
    <sheetView zoomScaleNormal="100" workbookViewId="0">
      <selection activeCell="E11" sqref="E11"/>
    </sheetView>
  </sheetViews>
  <sheetFormatPr defaultColWidth="11.44140625" defaultRowHeight="13.8" x14ac:dyDescent="0.25"/>
  <cols>
    <col min="1" max="2" width="6.5546875" style="4" customWidth="1"/>
    <col min="3" max="16384" width="11.44140625" style="4"/>
  </cols>
  <sheetData>
    <row r="1" spans="1:4" ht="20.100000000000001" customHeight="1" x14ac:dyDescent="0.25">
      <c r="A1" s="16" t="s">
        <v>248</v>
      </c>
      <c r="B1" s="12"/>
    </row>
    <row r="2" spans="1:4" ht="20.100000000000001" customHeight="1" x14ac:dyDescent="0.25"/>
    <row r="3" spans="1:4" s="3" customFormat="1" ht="17.25" customHeight="1" x14ac:dyDescent="0.25">
      <c r="C3" s="150">
        <v>2023</v>
      </c>
      <c r="D3" s="174" t="s">
        <v>188</v>
      </c>
    </row>
    <row r="4" spans="1:4" s="53" customFormat="1" ht="17.25" customHeight="1" x14ac:dyDescent="0.25">
      <c r="A4" s="140" t="s">
        <v>116</v>
      </c>
      <c r="B4" s="140" t="s">
        <v>60</v>
      </c>
      <c r="C4" s="141" t="s">
        <v>17</v>
      </c>
      <c r="D4" s="140" t="s">
        <v>19</v>
      </c>
    </row>
    <row r="5" spans="1:4" s="3" customFormat="1" ht="17.25" customHeight="1" x14ac:dyDescent="0.25">
      <c r="A5" s="140" t="s">
        <v>120</v>
      </c>
      <c r="B5" s="140" t="s">
        <v>217</v>
      </c>
      <c r="C5" s="145">
        <v>102.33</v>
      </c>
      <c r="D5" s="145">
        <v>1227.96</v>
      </c>
    </row>
    <row r="6" spans="1:4" s="3" customFormat="1" ht="17.25" customHeight="1" x14ac:dyDescent="0.25">
      <c r="A6" s="140" t="s">
        <v>122</v>
      </c>
      <c r="B6" s="140" t="s">
        <v>249</v>
      </c>
      <c r="C6" s="145">
        <v>153.44</v>
      </c>
      <c r="D6" s="145">
        <v>1841.28</v>
      </c>
    </row>
    <row r="7" spans="1:4" s="3" customFormat="1" ht="17.25" customHeight="1" x14ac:dyDescent="0.25">
      <c r="A7" s="140" t="s">
        <v>124</v>
      </c>
      <c r="B7" s="140" t="s">
        <v>250</v>
      </c>
      <c r="C7" s="145">
        <v>204.56</v>
      </c>
      <c r="D7" s="145">
        <v>2454.7200000000003</v>
      </c>
    </row>
    <row r="8" spans="1:4" s="3" customFormat="1" ht="17.25" customHeight="1" x14ac:dyDescent="0.25">
      <c r="A8" s="140" t="s">
        <v>126</v>
      </c>
      <c r="B8" s="140" t="s">
        <v>251</v>
      </c>
      <c r="C8" s="145">
        <v>255.67999999999998</v>
      </c>
      <c r="D8" s="145">
        <v>3068.16</v>
      </c>
    </row>
    <row r="9" spans="1:4" x14ac:dyDescent="0.25">
      <c r="C9" s="3"/>
      <c r="D9" s="3"/>
    </row>
    <row r="10" spans="1:4" x14ac:dyDescent="0.25">
      <c r="C10" s="3"/>
      <c r="D10" s="3"/>
    </row>
    <row r="11" spans="1:4" x14ac:dyDescent="0.25">
      <c r="C11" s="3"/>
      <c r="D11" s="3"/>
    </row>
    <row r="12" spans="1:4" s="3" customFormat="1" x14ac:dyDescent="0.25">
      <c r="C12" s="15"/>
    </row>
    <row r="13" spans="1:4" s="3" customFormat="1" x14ac:dyDescent="0.25">
      <c r="C13" s="15"/>
    </row>
    <row r="14" spans="1:4" s="3" customFormat="1" x14ac:dyDescent="0.25">
      <c r="C14" s="15"/>
    </row>
  </sheetData>
  <phoneticPr fontId="0" type="noConversion"/>
  <pageMargins left="0.98425196850393704" right="0.39370078740157483" top="0.98425196850393704" bottom="0.39370078740157483" header="0" footer="0.39370078740157483"/>
  <pageSetup paperSize="9" scale="85" orientation="portrait" r:id="rId1"/>
  <headerFooter alignWithMargins="0">
    <oddFooter>&amp;R&amp;"Times New Roman,Normal"&amp;8Nòmines 01/02/23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6"/>
  <sheetViews>
    <sheetView zoomScaleNormal="100" workbookViewId="0"/>
  </sheetViews>
  <sheetFormatPr defaultColWidth="11.44140625" defaultRowHeight="13.8" x14ac:dyDescent="0.25"/>
  <cols>
    <col min="1" max="1" width="58.5546875" style="3" bestFit="1" customWidth="1"/>
    <col min="2" max="2" width="6.44140625" style="3" customWidth="1"/>
    <col min="3" max="4" width="12.44140625" style="3" customWidth="1"/>
    <col min="5" max="5" width="9.21875" style="3" bestFit="1" customWidth="1"/>
    <col min="6" max="8" width="3.77734375" style="3" customWidth="1"/>
    <col min="9" max="16384" width="11.44140625" style="3"/>
  </cols>
  <sheetData>
    <row r="1" spans="1:8" s="4" customFormat="1" ht="17.399999999999999" x14ac:dyDescent="0.25">
      <c r="A1" s="16" t="s">
        <v>252</v>
      </c>
      <c r="B1" s="18"/>
      <c r="C1" s="18"/>
      <c r="D1" s="18"/>
      <c r="E1" s="18"/>
      <c r="F1" s="18"/>
    </row>
    <row r="2" spans="1:8" s="4" customFormat="1" x14ac:dyDescent="0.25">
      <c r="B2" s="12"/>
      <c r="C2" s="12"/>
      <c r="D2" s="12"/>
      <c r="E2" s="12"/>
      <c r="F2" s="12"/>
      <c r="G2" s="12"/>
      <c r="H2" s="12"/>
    </row>
    <row r="3" spans="1:8" s="35" customFormat="1" x14ac:dyDescent="0.25">
      <c r="A3" s="176" t="s">
        <v>253</v>
      </c>
      <c r="B3" s="177" t="s">
        <v>254</v>
      </c>
      <c r="C3" s="178" t="s">
        <v>17</v>
      </c>
      <c r="D3" s="177" t="s">
        <v>255</v>
      </c>
      <c r="E3" s="177" t="s">
        <v>39</v>
      </c>
      <c r="F3" s="176"/>
      <c r="H3" s="179"/>
    </row>
    <row r="4" spans="1:8" s="35" customFormat="1" x14ac:dyDescent="0.25">
      <c r="B4" s="180"/>
      <c r="C4" s="180"/>
      <c r="D4" s="180"/>
      <c r="E4" s="180"/>
    </row>
    <row r="5" spans="1:8" x14ac:dyDescent="0.25">
      <c r="A5" s="3" t="s">
        <v>256</v>
      </c>
      <c r="B5" s="52">
        <v>1</v>
      </c>
      <c r="C5" s="15">
        <v>1671.23</v>
      </c>
      <c r="D5" s="15">
        <v>1671.23</v>
      </c>
      <c r="E5" s="15">
        <v>23397.22</v>
      </c>
      <c r="H5" s="15"/>
    </row>
    <row r="6" spans="1:8" x14ac:dyDescent="0.25">
      <c r="B6" s="52"/>
      <c r="C6" s="15"/>
      <c r="D6" s="15"/>
      <c r="E6" s="15"/>
      <c r="H6" s="15"/>
    </row>
    <row r="7" spans="1:8" x14ac:dyDescent="0.25">
      <c r="A7" s="3" t="s">
        <v>257</v>
      </c>
      <c r="B7" s="52">
        <v>2</v>
      </c>
      <c r="C7" s="15">
        <v>755.55</v>
      </c>
      <c r="D7" s="15">
        <v>755.55</v>
      </c>
      <c r="E7" s="15">
        <v>10577.699999999999</v>
      </c>
      <c r="H7" s="15"/>
    </row>
    <row r="8" spans="1:8" x14ac:dyDescent="0.25">
      <c r="A8" s="3" t="s">
        <v>258</v>
      </c>
      <c r="B8" s="181"/>
      <c r="C8" s="15"/>
      <c r="D8" s="15"/>
      <c r="E8" s="15"/>
      <c r="H8" s="15"/>
    </row>
    <row r="9" spans="1:8" x14ac:dyDescent="0.25">
      <c r="A9" s="3" t="s">
        <v>259</v>
      </c>
      <c r="B9" s="181"/>
      <c r="C9" s="15"/>
      <c r="D9" s="15"/>
      <c r="E9" s="15"/>
      <c r="H9" s="15"/>
    </row>
    <row r="10" spans="1:8" x14ac:dyDescent="0.25">
      <c r="A10" s="3" t="s">
        <v>260</v>
      </c>
      <c r="B10" s="181"/>
      <c r="C10" s="15"/>
      <c r="D10" s="15"/>
      <c r="E10" s="15"/>
      <c r="H10" s="15"/>
    </row>
    <row r="11" spans="1:8" x14ac:dyDescent="0.25">
      <c r="A11" s="3" t="s">
        <v>261</v>
      </c>
      <c r="B11" s="181"/>
      <c r="C11" s="15"/>
      <c r="D11" s="15"/>
      <c r="E11" s="15"/>
      <c r="H11" s="15"/>
    </row>
    <row r="12" spans="1:8" x14ac:dyDescent="0.25">
      <c r="B12" s="181"/>
      <c r="C12" s="15"/>
      <c r="D12" s="15"/>
      <c r="E12" s="15"/>
      <c r="H12" s="15"/>
    </row>
    <row r="13" spans="1:8" x14ac:dyDescent="0.25">
      <c r="B13" s="52"/>
      <c r="C13" s="15"/>
      <c r="D13" s="15"/>
      <c r="E13" s="15"/>
      <c r="H13" s="15"/>
    </row>
    <row r="14" spans="1:8" x14ac:dyDescent="0.25">
      <c r="A14" s="3" t="s">
        <v>262</v>
      </c>
      <c r="B14" s="52">
        <v>3</v>
      </c>
      <c r="C14" s="15">
        <v>589.12</v>
      </c>
      <c r="D14" s="15">
        <v>589.12</v>
      </c>
      <c r="E14" s="15">
        <v>8247.68</v>
      </c>
      <c r="H14" s="15"/>
    </row>
    <row r="15" spans="1:8" x14ac:dyDescent="0.25">
      <c r="A15" s="3" t="s">
        <v>263</v>
      </c>
      <c r="B15" s="52"/>
      <c r="C15" s="15"/>
      <c r="D15" s="15"/>
      <c r="E15" s="15"/>
      <c r="H15" s="15"/>
    </row>
    <row r="16" spans="1:8" x14ac:dyDescent="0.25">
      <c r="A16" s="3" t="s">
        <v>264</v>
      </c>
      <c r="B16" s="52"/>
      <c r="C16" s="15"/>
      <c r="D16" s="15"/>
      <c r="E16" s="15"/>
      <c r="H16" s="15"/>
    </row>
    <row r="17" spans="1:10" x14ac:dyDescent="0.25">
      <c r="A17" s="3" t="s">
        <v>265</v>
      </c>
      <c r="B17" s="52"/>
      <c r="C17" s="15"/>
      <c r="D17" s="15"/>
      <c r="E17" s="15"/>
      <c r="H17" s="15"/>
    </row>
    <row r="18" spans="1:10" x14ac:dyDescent="0.25">
      <c r="B18" s="52"/>
      <c r="C18" s="15"/>
      <c r="D18" s="15"/>
      <c r="E18" s="15"/>
      <c r="H18" s="15"/>
    </row>
    <row r="19" spans="1:10" x14ac:dyDescent="0.25">
      <c r="A19" s="3" t="s">
        <v>266</v>
      </c>
      <c r="B19" s="52">
        <v>4</v>
      </c>
      <c r="C19" s="15">
        <v>317.92</v>
      </c>
      <c r="D19" s="15">
        <v>317.92</v>
      </c>
      <c r="E19" s="15">
        <v>4450.88</v>
      </c>
      <c r="H19" s="15"/>
    </row>
    <row r="20" spans="1:10" x14ac:dyDescent="0.25">
      <c r="A20" s="3" t="s">
        <v>267</v>
      </c>
      <c r="B20" s="52"/>
      <c r="C20" s="15"/>
      <c r="D20" s="15"/>
      <c r="E20" s="15"/>
      <c r="H20" s="15"/>
    </row>
    <row r="21" spans="1:10" x14ac:dyDescent="0.25">
      <c r="A21" s="3" t="s">
        <v>268</v>
      </c>
      <c r="B21" s="52"/>
      <c r="C21" s="15"/>
      <c r="D21" s="15"/>
      <c r="E21" s="15"/>
      <c r="H21" s="15"/>
    </row>
    <row r="22" spans="1:10" x14ac:dyDescent="0.25">
      <c r="A22" s="3" t="s">
        <v>269</v>
      </c>
      <c r="B22" s="52"/>
      <c r="C22" s="15"/>
      <c r="D22" s="15"/>
      <c r="E22" s="15"/>
      <c r="H22" s="15"/>
    </row>
    <row r="23" spans="1:10" x14ac:dyDescent="0.25">
      <c r="A23" s="3" t="s">
        <v>270</v>
      </c>
      <c r="B23" s="52"/>
      <c r="C23" s="15"/>
      <c r="D23" s="15"/>
      <c r="E23" s="15"/>
      <c r="H23" s="15"/>
    </row>
    <row r="24" spans="1:10" x14ac:dyDescent="0.25">
      <c r="A24" s="3" t="s">
        <v>271</v>
      </c>
      <c r="B24" s="52"/>
      <c r="C24" s="15"/>
      <c r="D24" s="15"/>
      <c r="E24" s="15"/>
      <c r="H24" s="15"/>
    </row>
    <row r="25" spans="1:10" x14ac:dyDescent="0.25">
      <c r="A25" s="3" t="s">
        <v>272</v>
      </c>
      <c r="B25" s="52"/>
      <c r="C25" s="15"/>
      <c r="D25" s="15"/>
      <c r="E25" s="15"/>
      <c r="H25" s="15"/>
    </row>
    <row r="26" spans="1:10" x14ac:dyDescent="0.25">
      <c r="B26" s="52"/>
      <c r="C26" s="15"/>
      <c r="D26" s="15"/>
      <c r="E26" s="15"/>
      <c r="H26" s="15"/>
    </row>
    <row r="27" spans="1:10" x14ac:dyDescent="0.25">
      <c r="A27" s="3" t="s">
        <v>273</v>
      </c>
      <c r="B27" s="52">
        <v>5</v>
      </c>
      <c r="C27" s="15">
        <v>426.3</v>
      </c>
      <c r="D27" s="15">
        <v>426.3</v>
      </c>
      <c r="E27" s="15">
        <v>5968.2000000000007</v>
      </c>
      <c r="H27" s="15"/>
    </row>
    <row r="28" spans="1:10" x14ac:dyDescent="0.25">
      <c r="A28" s="3" t="s">
        <v>274</v>
      </c>
      <c r="B28" s="52"/>
      <c r="C28" s="15"/>
      <c r="D28" s="15"/>
      <c r="E28" s="15"/>
      <c r="H28" s="15"/>
    </row>
    <row r="29" spans="1:10" x14ac:dyDescent="0.25">
      <c r="A29" s="3" t="s">
        <v>275</v>
      </c>
      <c r="B29" s="52"/>
      <c r="C29" s="15"/>
      <c r="D29" s="15"/>
      <c r="E29" s="15"/>
      <c r="H29" s="15"/>
    </row>
    <row r="30" spans="1:10" x14ac:dyDescent="0.25">
      <c r="B30" s="52"/>
      <c r="C30" s="15"/>
      <c r="D30" s="15"/>
      <c r="E30" s="15"/>
      <c r="H30" s="15"/>
    </row>
    <row r="31" spans="1:10" x14ac:dyDescent="0.25">
      <c r="B31" s="52"/>
      <c r="C31" s="15"/>
      <c r="D31" s="15"/>
      <c r="E31" s="15"/>
      <c r="H31" s="15"/>
    </row>
    <row r="32" spans="1:10" x14ac:dyDescent="0.25">
      <c r="A32" s="3" t="s">
        <v>276</v>
      </c>
      <c r="B32" s="52">
        <v>6</v>
      </c>
      <c r="C32" s="15">
        <v>229.17</v>
      </c>
      <c r="D32" s="15">
        <v>229.17</v>
      </c>
      <c r="E32" s="15">
        <v>3208.38</v>
      </c>
      <c r="H32" s="15"/>
      <c r="J32" s="15"/>
    </row>
    <row r="33" spans="1:8" x14ac:dyDescent="0.25">
      <c r="A33" s="3" t="s">
        <v>277</v>
      </c>
      <c r="B33" s="52"/>
      <c r="C33" s="15"/>
      <c r="D33" s="15"/>
      <c r="E33" s="15"/>
      <c r="H33" s="15"/>
    </row>
    <row r="34" spans="1:8" x14ac:dyDescent="0.25">
      <c r="A34" s="3" t="s">
        <v>278</v>
      </c>
      <c r="B34" s="52"/>
      <c r="C34" s="15"/>
      <c r="D34" s="15"/>
      <c r="E34" s="15"/>
      <c r="H34" s="15"/>
    </row>
    <row r="35" spans="1:8" x14ac:dyDescent="0.25">
      <c r="A35" s="3" t="s">
        <v>279</v>
      </c>
      <c r="B35" s="52"/>
      <c r="C35" s="15"/>
      <c r="D35" s="15"/>
      <c r="E35" s="15"/>
      <c r="H35" s="15"/>
    </row>
    <row r="36" spans="1:8" x14ac:dyDescent="0.25">
      <c r="B36" s="52"/>
      <c r="C36" s="15"/>
      <c r="D36" s="15"/>
      <c r="E36" s="15"/>
      <c r="H36" s="15"/>
    </row>
    <row r="37" spans="1:8" x14ac:dyDescent="0.25">
      <c r="A37" s="3" t="s">
        <v>280</v>
      </c>
      <c r="B37" s="52">
        <v>7</v>
      </c>
      <c r="C37" s="15">
        <v>254.53</v>
      </c>
      <c r="D37" s="15">
        <v>254.53</v>
      </c>
      <c r="E37" s="15">
        <v>3563.42</v>
      </c>
      <c r="H37" s="15"/>
    </row>
    <row r="38" spans="1:8" x14ac:dyDescent="0.25">
      <c r="B38" s="52"/>
      <c r="C38" s="15"/>
      <c r="D38" s="15"/>
      <c r="E38" s="15"/>
      <c r="H38" s="15"/>
    </row>
    <row r="39" spans="1:8" x14ac:dyDescent="0.25">
      <c r="B39" s="52">
        <v>10</v>
      </c>
      <c r="C39" s="15">
        <v>165.81</v>
      </c>
      <c r="D39" s="15">
        <v>165.81</v>
      </c>
      <c r="E39" s="15">
        <v>2321.34</v>
      </c>
      <c r="H39" s="15"/>
    </row>
    <row r="40" spans="1:8" x14ac:dyDescent="0.25">
      <c r="A40" s="4"/>
      <c r="B40" s="4"/>
      <c r="C40" s="4"/>
      <c r="D40" s="4"/>
    </row>
    <row r="41" spans="1:8" x14ac:dyDescent="0.25">
      <c r="A41" s="4"/>
      <c r="B41" s="4"/>
      <c r="C41" s="4"/>
      <c r="D41" s="4"/>
    </row>
    <row r="42" spans="1:8" x14ac:dyDescent="0.25">
      <c r="A42" s="4"/>
      <c r="B42" s="4"/>
      <c r="C42" s="4"/>
      <c r="D42" s="4"/>
    </row>
    <row r="43" spans="1:8" x14ac:dyDescent="0.25">
      <c r="A43" s="4"/>
      <c r="B43" s="4"/>
      <c r="C43" s="4"/>
      <c r="D43" s="4"/>
    </row>
    <row r="44" spans="1:8" x14ac:dyDescent="0.25">
      <c r="A44" s="4"/>
      <c r="B44" s="4"/>
      <c r="C44" s="4"/>
      <c r="D44" s="4"/>
    </row>
    <row r="45" spans="1:8" x14ac:dyDescent="0.25">
      <c r="A45" s="4"/>
      <c r="B45" s="4"/>
      <c r="C45" s="4"/>
      <c r="D45" s="4"/>
    </row>
    <row r="46" spans="1:8" x14ac:dyDescent="0.25">
      <c r="A46" s="4"/>
      <c r="B46" s="4"/>
      <c r="C46" s="4"/>
      <c r="D46" s="4"/>
    </row>
    <row r="47" spans="1:8" x14ac:dyDescent="0.25">
      <c r="A47" s="4"/>
      <c r="B47" s="4"/>
      <c r="C47" s="4"/>
      <c r="D47" s="4"/>
    </row>
    <row r="48" spans="1:8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5" spans="1:4" x14ac:dyDescent="0.25">
      <c r="A55" s="35"/>
      <c r="B55" s="35"/>
    </row>
    <row r="56" spans="1:4" x14ac:dyDescent="0.25">
      <c r="A56" s="35"/>
      <c r="B56" s="35"/>
    </row>
  </sheetData>
  <printOptions gridLines="1"/>
  <pageMargins left="0.59055118110236227" right="0.39370078740157483" top="0.98425196850393704" bottom="0.39370078740157483" header="0.15748031496062992" footer="0.39370078740157483"/>
  <pageSetup paperSize="9" scale="92" orientation="portrait" r:id="rId1"/>
  <headerFooter alignWithMargins="0">
    <oddFooter>&amp;R&amp;"Times New Roman,Normal"&amp;8Nòmines 01/02/23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A7F5-37AD-467E-B97F-8C38F28E52F8}">
  <dimension ref="A2:D36"/>
  <sheetViews>
    <sheetView workbookViewId="0">
      <selection activeCell="A16" sqref="A16"/>
    </sheetView>
  </sheetViews>
  <sheetFormatPr defaultRowHeight="13.2" x14ac:dyDescent="0.25"/>
  <cols>
    <col min="1" max="1" width="22.77734375" customWidth="1"/>
    <col min="3" max="3" width="8.77734375" style="202"/>
    <col min="4" max="4" width="8.77734375" customWidth="1"/>
  </cols>
  <sheetData>
    <row r="2" spans="1:4" x14ac:dyDescent="0.25">
      <c r="A2" s="240" t="s">
        <v>317</v>
      </c>
      <c r="D2" s="205"/>
    </row>
    <row r="3" spans="1:4" x14ac:dyDescent="0.25">
      <c r="C3" s="209"/>
    </row>
    <row r="4" spans="1:4" x14ac:dyDescent="0.25">
      <c r="A4" s="200" t="s">
        <v>254</v>
      </c>
      <c r="B4" s="200" t="s">
        <v>293</v>
      </c>
      <c r="C4" s="203" t="s">
        <v>40</v>
      </c>
      <c r="D4" s="200"/>
    </row>
    <row r="5" spans="1:4" x14ac:dyDescent="0.25">
      <c r="A5" s="200" t="s">
        <v>42</v>
      </c>
      <c r="B5" s="200">
        <v>37.5</v>
      </c>
      <c r="C5" s="204">
        <v>53.18</v>
      </c>
      <c r="D5" s="200"/>
    </row>
    <row r="6" spans="1:4" x14ac:dyDescent="0.25">
      <c r="A6" s="201" t="s">
        <v>311</v>
      </c>
      <c r="B6">
        <v>18.75</v>
      </c>
      <c r="C6" s="204">
        <v>26.59</v>
      </c>
    </row>
    <row r="7" spans="1:4" x14ac:dyDescent="0.25">
      <c r="A7" s="201" t="s">
        <v>312</v>
      </c>
      <c r="B7">
        <v>11.25</v>
      </c>
      <c r="C7" s="204">
        <v>15.959999999999999</v>
      </c>
    </row>
    <row r="8" spans="1:4" x14ac:dyDescent="0.25">
      <c r="A8" s="201" t="s">
        <v>313</v>
      </c>
      <c r="B8">
        <v>30</v>
      </c>
      <c r="C8" s="204">
        <v>42.55</v>
      </c>
    </row>
    <row r="9" spans="1:4" x14ac:dyDescent="0.25">
      <c r="A9" s="201" t="s">
        <v>314</v>
      </c>
      <c r="B9">
        <v>20</v>
      </c>
      <c r="C9" s="204">
        <v>28.37</v>
      </c>
    </row>
    <row r="10" spans="1:4" x14ac:dyDescent="0.25">
      <c r="A10" s="201" t="s">
        <v>315</v>
      </c>
      <c r="B10">
        <v>28.12</v>
      </c>
      <c r="C10" s="204">
        <v>39.879999999999995</v>
      </c>
      <c r="D10" s="202"/>
    </row>
    <row r="11" spans="1:4" x14ac:dyDescent="0.25">
      <c r="A11" s="201" t="s">
        <v>316</v>
      </c>
      <c r="B11">
        <v>16</v>
      </c>
      <c r="C11" s="204">
        <v>22.700000000000003</v>
      </c>
    </row>
    <row r="12" spans="1:4" x14ac:dyDescent="0.25">
      <c r="C12"/>
    </row>
    <row r="13" spans="1:4" x14ac:dyDescent="0.25">
      <c r="C13"/>
    </row>
    <row r="14" spans="1:4" x14ac:dyDescent="0.25">
      <c r="C14"/>
    </row>
    <row r="15" spans="1:4" x14ac:dyDescent="0.25">
      <c r="C15"/>
    </row>
    <row r="16" spans="1:4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"/>
  <sheetViews>
    <sheetView zoomScale="140" zoomScaleNormal="140" workbookViewId="0">
      <selection activeCell="B8" sqref="B8"/>
    </sheetView>
  </sheetViews>
  <sheetFormatPr defaultColWidth="11.44140625" defaultRowHeight="13.8" x14ac:dyDescent="0.25"/>
  <cols>
    <col min="1" max="1" width="31.109375" style="33" customWidth="1"/>
    <col min="2" max="7" width="11.44140625" style="33"/>
    <col min="8" max="8" width="15.6640625" style="33" customWidth="1"/>
    <col min="9" max="16384" width="11.44140625" style="33"/>
  </cols>
  <sheetData>
    <row r="1" spans="1:8" ht="45.45" customHeight="1" x14ac:dyDescent="0.25">
      <c r="A1" s="271" t="s">
        <v>281</v>
      </c>
      <c r="B1" s="271"/>
      <c r="C1" s="271"/>
      <c r="D1" s="271"/>
      <c r="E1" s="271"/>
      <c r="F1" s="271"/>
      <c r="G1" s="271"/>
      <c r="H1" s="271"/>
    </row>
    <row r="2" spans="1:8" ht="18" x14ac:dyDescent="0.25">
      <c r="A2" s="189"/>
      <c r="B2" s="189"/>
      <c r="C2" s="241"/>
      <c r="D2" s="241"/>
      <c r="E2" s="242"/>
      <c r="F2" s="242"/>
      <c r="G2" s="242"/>
      <c r="H2" s="242"/>
    </row>
    <row r="3" spans="1:8" ht="18" x14ac:dyDescent="0.25">
      <c r="A3" s="243">
        <v>2023</v>
      </c>
      <c r="B3" s="244"/>
      <c r="C3" s="272" t="s">
        <v>318</v>
      </c>
      <c r="D3" s="272"/>
      <c r="E3" s="272"/>
      <c r="F3" s="272" t="s">
        <v>319</v>
      </c>
      <c r="G3" s="272"/>
      <c r="H3" s="272"/>
    </row>
    <row r="4" spans="1:8" ht="18" x14ac:dyDescent="0.25">
      <c r="A4" s="245"/>
      <c r="B4" s="243"/>
      <c r="C4" s="251" t="s">
        <v>287</v>
      </c>
      <c r="D4" s="246" t="s">
        <v>288</v>
      </c>
      <c r="E4" s="246" t="s">
        <v>39</v>
      </c>
      <c r="F4" s="251" t="s">
        <v>289</v>
      </c>
      <c r="G4" s="246" t="s">
        <v>320</v>
      </c>
      <c r="H4" s="246" t="s">
        <v>39</v>
      </c>
    </row>
    <row r="5" spans="1:8" ht="18" x14ac:dyDescent="0.25">
      <c r="A5" s="247" t="s">
        <v>321</v>
      </c>
      <c r="B5" s="248" t="s">
        <v>322</v>
      </c>
      <c r="C5" s="252">
        <v>1938.83</v>
      </c>
      <c r="D5" s="249">
        <v>1938.83</v>
      </c>
      <c r="E5" s="250">
        <v>23265.9</v>
      </c>
      <c r="F5" s="252">
        <v>1661.85</v>
      </c>
      <c r="G5" s="249">
        <v>1938.8249999999998</v>
      </c>
      <c r="H5" s="250">
        <v>23265.899999999998</v>
      </c>
    </row>
  </sheetData>
  <mergeCells count="3">
    <mergeCell ref="A1:H1"/>
    <mergeCell ref="C3:E3"/>
    <mergeCell ref="F3:H3"/>
  </mergeCells>
  <printOptions verticalCentered="1"/>
  <pageMargins left="0.59055118110236227" right="0.39370078740157483" top="0.39370078740157483" bottom="0.39370078740157483" header="0.19685039370078741" footer="0"/>
  <pageSetup paperSize="9" orientation="landscape" r:id="rId1"/>
  <headerFooter alignWithMargins="0">
    <oddFooter xml:space="preserve">&amp;R&amp;"Times New Roman,Normal"&amp;8Nòmines 01/02/23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9"/>
  <sheetViews>
    <sheetView zoomScaleNormal="100" workbookViewId="0">
      <selection activeCell="J3" sqref="J3"/>
    </sheetView>
  </sheetViews>
  <sheetFormatPr defaultColWidth="11.44140625" defaultRowHeight="13.8" x14ac:dyDescent="0.25"/>
  <cols>
    <col min="1" max="1" width="16.44140625" style="184" customWidth="1"/>
    <col min="2" max="2" width="12.21875" style="184" bestFit="1" customWidth="1"/>
    <col min="3" max="3" width="18.21875" style="184" bestFit="1" customWidth="1"/>
    <col min="4" max="9" width="13.5546875" style="184" customWidth="1"/>
    <col min="10" max="16384" width="11.44140625" style="184"/>
  </cols>
  <sheetData>
    <row r="1" spans="1:9" ht="19.5" customHeight="1" x14ac:dyDescent="0.25">
      <c r="A1" s="189" t="s">
        <v>282</v>
      </c>
      <c r="B1" s="182"/>
    </row>
    <row r="2" spans="1:9" ht="19.5" customHeight="1" x14ac:dyDescent="0.25">
      <c r="A2" s="182"/>
      <c r="B2" s="182"/>
    </row>
    <row r="3" spans="1:9" s="185" customFormat="1" ht="16.95" customHeight="1" x14ac:dyDescent="0.25">
      <c r="A3" s="183" t="s">
        <v>283</v>
      </c>
      <c r="B3" s="186"/>
      <c r="C3" s="183"/>
      <c r="D3" s="273"/>
      <c r="E3" s="273"/>
      <c r="F3" s="273"/>
      <c r="G3" s="273"/>
      <c r="H3" s="273"/>
      <c r="I3" s="273"/>
    </row>
    <row r="4" spans="1:9" s="185" customFormat="1" ht="17.25" customHeight="1" x14ac:dyDescent="0.25">
      <c r="B4" s="186"/>
      <c r="C4" s="183" t="s">
        <v>308</v>
      </c>
      <c r="D4" s="273" t="s">
        <v>284</v>
      </c>
      <c r="E4" s="273"/>
      <c r="F4" s="273"/>
      <c r="G4" s="273" t="s">
        <v>285</v>
      </c>
      <c r="H4" s="273"/>
      <c r="I4" s="273"/>
    </row>
    <row r="5" spans="1:9" ht="17.25" customHeight="1" x14ac:dyDescent="0.25">
      <c r="B5" s="184" t="s">
        <v>286</v>
      </c>
      <c r="C5" s="187">
        <v>31828.44</v>
      </c>
      <c r="D5" s="186" t="s">
        <v>287</v>
      </c>
      <c r="E5" s="186" t="s">
        <v>39</v>
      </c>
      <c r="F5" s="186" t="s">
        <v>288</v>
      </c>
      <c r="G5" s="186" t="s">
        <v>289</v>
      </c>
      <c r="H5" s="186" t="s">
        <v>39</v>
      </c>
      <c r="I5" s="186" t="s">
        <v>288</v>
      </c>
    </row>
    <row r="6" spans="1:9" x14ac:dyDescent="0.25">
      <c r="A6" s="184" t="s">
        <v>290</v>
      </c>
      <c r="B6" s="188">
        <v>0.56000000000000005</v>
      </c>
      <c r="C6" s="187">
        <v>17823.929999999997</v>
      </c>
      <c r="D6" s="187">
        <v>1485.33</v>
      </c>
      <c r="E6" s="187">
        <v>17823.96</v>
      </c>
      <c r="F6" s="187">
        <v>1485.33</v>
      </c>
      <c r="G6" s="187">
        <v>1273.1400000000001</v>
      </c>
      <c r="H6" s="187">
        <v>17823.960000000003</v>
      </c>
      <c r="I6" s="187">
        <v>1485.3300000000002</v>
      </c>
    </row>
    <row r="7" spans="1:9" x14ac:dyDescent="0.25">
      <c r="A7" s="184" t="s">
        <v>291</v>
      </c>
      <c r="B7" s="188">
        <v>0.6</v>
      </c>
      <c r="C7" s="187">
        <v>19097.07</v>
      </c>
      <c r="D7" s="187">
        <v>1591.43</v>
      </c>
      <c r="E7" s="187">
        <v>19097.16</v>
      </c>
      <c r="F7" s="187">
        <v>1591.43</v>
      </c>
      <c r="G7" s="187">
        <v>1364.08</v>
      </c>
      <c r="H7" s="187">
        <v>19097.12</v>
      </c>
      <c r="I7" s="187">
        <v>1591.4266666666665</v>
      </c>
    </row>
    <row r="8" spans="1:9" x14ac:dyDescent="0.25">
      <c r="A8" s="184" t="s">
        <v>292</v>
      </c>
      <c r="B8" s="188">
        <v>0.75</v>
      </c>
      <c r="C8" s="187">
        <v>23871.33</v>
      </c>
      <c r="D8" s="187">
        <v>1989.28</v>
      </c>
      <c r="E8" s="187">
        <v>23871.360000000001</v>
      </c>
      <c r="F8" s="187">
        <v>1989.28</v>
      </c>
      <c r="G8" s="187">
        <v>1705.1</v>
      </c>
      <c r="H8" s="187">
        <v>23871.399999999998</v>
      </c>
      <c r="I8" s="187">
        <v>1989.2833333333331</v>
      </c>
    </row>
    <row r="9" spans="1:9" x14ac:dyDescent="0.25">
      <c r="B9" s="188"/>
      <c r="C9" s="187"/>
      <c r="D9" s="187"/>
      <c r="E9" s="187"/>
      <c r="F9" s="187"/>
      <c r="G9" s="187"/>
      <c r="H9" s="187"/>
      <c r="I9" s="187"/>
    </row>
  </sheetData>
  <mergeCells count="4">
    <mergeCell ref="D4:F4"/>
    <mergeCell ref="G4:I4"/>
    <mergeCell ref="D3:F3"/>
    <mergeCell ref="G3:I3"/>
  </mergeCells>
  <printOptions gridLines="1"/>
  <pageMargins left="0.98425196850393704" right="0.39370078740157483" top="0.39370078740157483" bottom="0.39370078740157483" header="0.19685039370078741" footer="0.19685039370078741"/>
  <pageSetup paperSize="9" scale="94" orientation="landscape" r:id="rId1"/>
  <headerFooter alignWithMargins="0">
    <oddFooter>&amp;R&amp;"Times New Roman,Normal"&amp;8Nòmines 01/02/23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9"/>
  <sheetViews>
    <sheetView topLeftCell="D46" zoomScaleNormal="100" workbookViewId="0">
      <selection activeCell="J16" sqref="J16"/>
    </sheetView>
  </sheetViews>
  <sheetFormatPr defaultColWidth="11.44140625" defaultRowHeight="15" customHeight="1" x14ac:dyDescent="0.25"/>
  <cols>
    <col min="1" max="1" width="7.44140625" style="4" customWidth="1"/>
    <col min="2" max="2" width="16.5546875" style="4" customWidth="1"/>
    <col min="3" max="3" width="8.44140625" style="4" bestFit="1" customWidth="1"/>
    <col min="4" max="4" width="9.5546875" style="4" customWidth="1"/>
    <col min="5" max="5" width="5.44140625" style="4" bestFit="1" customWidth="1"/>
    <col min="6" max="6" width="9.5546875" style="4" customWidth="1"/>
    <col min="7" max="7" width="5.44140625" style="4" customWidth="1"/>
    <col min="8" max="8" width="9.5546875" style="4" customWidth="1"/>
    <col min="9" max="9" width="5.44140625" style="4" customWidth="1"/>
    <col min="10" max="10" width="11.44140625" style="4" customWidth="1"/>
    <col min="11" max="11" width="6.21875" style="219" bestFit="1" customWidth="1"/>
    <col min="12" max="12" width="11.44140625" style="4"/>
    <col min="13" max="13" width="5.44140625" style="4" customWidth="1"/>
    <col min="14" max="16384" width="11.44140625" style="4"/>
  </cols>
  <sheetData>
    <row r="1" spans="1:29" s="3" customFormat="1" ht="15" customHeight="1" x14ac:dyDescent="0.25">
      <c r="B1" s="31" t="s">
        <v>36</v>
      </c>
      <c r="C1" s="35"/>
      <c r="D1" s="35"/>
      <c r="E1" s="35"/>
      <c r="F1" s="35"/>
      <c r="G1" s="35"/>
      <c r="H1" s="35"/>
      <c r="I1" s="35"/>
      <c r="J1" s="12"/>
      <c r="K1" s="218"/>
    </row>
    <row r="2" spans="1:29" ht="15" customHeight="1" x14ac:dyDescent="0.25">
      <c r="A2" s="12"/>
      <c r="B2" s="12"/>
      <c r="C2" s="12"/>
      <c r="D2" s="12"/>
      <c r="E2" s="12"/>
      <c r="F2" s="12"/>
      <c r="G2" s="12"/>
      <c r="H2" s="12"/>
    </row>
    <row r="3" spans="1:29" ht="15" customHeight="1" x14ac:dyDescent="0.25">
      <c r="A3" s="53"/>
      <c r="B3" s="117" t="s">
        <v>37</v>
      </c>
      <c r="C3" s="53"/>
      <c r="D3" s="257" t="s">
        <v>17</v>
      </c>
      <c r="E3" s="257"/>
      <c r="F3" s="257" t="s">
        <v>38</v>
      </c>
      <c r="G3" s="257"/>
      <c r="H3" s="257" t="s">
        <v>39</v>
      </c>
      <c r="I3" s="257"/>
    </row>
    <row r="4" spans="1:29" ht="9" customHeight="1" x14ac:dyDescent="0.25"/>
    <row r="5" spans="1:29" ht="15" customHeight="1" x14ac:dyDescent="0.25">
      <c r="B5" s="118" t="s">
        <v>40</v>
      </c>
      <c r="C5" s="118"/>
      <c r="D5" s="118"/>
      <c r="E5" s="118"/>
      <c r="F5" s="118"/>
      <c r="G5" s="118"/>
      <c r="H5" s="118"/>
      <c r="I5" s="118"/>
      <c r="J5" s="3"/>
      <c r="K5" s="21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 x14ac:dyDescent="0.25">
      <c r="A6" s="35"/>
      <c r="B6" s="3" t="s">
        <v>41</v>
      </c>
      <c r="C6" s="3" t="s">
        <v>42</v>
      </c>
      <c r="D6" s="15">
        <v>50.07</v>
      </c>
      <c r="E6" s="15" t="s">
        <v>43</v>
      </c>
      <c r="F6" s="15">
        <v>30.91</v>
      </c>
      <c r="G6" s="15" t="s">
        <v>43</v>
      </c>
      <c r="H6" s="15">
        <v>662.66000000000008</v>
      </c>
      <c r="I6" s="114" t="s">
        <v>43</v>
      </c>
      <c r="J6" s="3"/>
      <c r="K6" s="21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" customHeight="1" x14ac:dyDescent="0.25">
      <c r="A7" s="35"/>
      <c r="B7" s="3"/>
      <c r="C7" s="3" t="s">
        <v>44</v>
      </c>
      <c r="D7" s="15">
        <v>21.7</v>
      </c>
      <c r="E7" s="15" t="s">
        <v>43</v>
      </c>
      <c r="F7" s="15">
        <v>13.4</v>
      </c>
      <c r="G7" s="15" t="s">
        <v>43</v>
      </c>
      <c r="H7" s="15">
        <v>287.2</v>
      </c>
      <c r="I7" s="114" t="s">
        <v>43</v>
      </c>
      <c r="J7" s="3"/>
      <c r="K7" s="21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" customHeight="1" x14ac:dyDescent="0.25">
      <c r="A8" s="35"/>
      <c r="B8" s="3"/>
      <c r="C8" s="3" t="s">
        <v>45</v>
      </c>
      <c r="D8" s="15">
        <v>10.85</v>
      </c>
      <c r="E8" s="15" t="s">
        <v>43</v>
      </c>
      <c r="F8" s="15">
        <v>6.7</v>
      </c>
      <c r="G8" s="15" t="s">
        <v>43</v>
      </c>
      <c r="H8" s="15">
        <v>143.6</v>
      </c>
      <c r="I8" s="114" t="s">
        <v>43</v>
      </c>
      <c r="J8" s="3"/>
      <c r="K8" s="21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customHeight="1" x14ac:dyDescent="0.25">
      <c r="A9" s="35"/>
      <c r="B9" s="35"/>
      <c r="C9" s="35"/>
      <c r="D9" s="15"/>
      <c r="E9" s="15"/>
      <c r="F9" s="15"/>
      <c r="G9" s="15"/>
      <c r="H9" s="15"/>
      <c r="I9" s="3"/>
      <c r="J9" s="3"/>
      <c r="K9" s="21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" customHeight="1" x14ac:dyDescent="0.25">
      <c r="B10" s="118" t="s">
        <v>46</v>
      </c>
      <c r="C10" s="118"/>
      <c r="D10" s="119"/>
      <c r="E10" s="119"/>
      <c r="F10" s="119"/>
      <c r="G10" s="119"/>
      <c r="H10" s="99"/>
      <c r="I10" s="120"/>
      <c r="J10" s="3"/>
      <c r="K10" s="21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" customHeight="1" x14ac:dyDescent="0.25">
      <c r="A11" s="35"/>
      <c r="B11" s="3" t="s">
        <v>41</v>
      </c>
      <c r="C11" s="3" t="s">
        <v>42</v>
      </c>
      <c r="D11" s="15">
        <v>3.48</v>
      </c>
      <c r="E11" s="15" t="s">
        <v>43</v>
      </c>
      <c r="F11" s="15">
        <v>2.15</v>
      </c>
      <c r="G11" s="15" t="s">
        <v>43</v>
      </c>
      <c r="H11" s="15">
        <v>46.059999999999995</v>
      </c>
      <c r="I11" s="114" t="s">
        <v>43</v>
      </c>
      <c r="J11" s="3"/>
      <c r="K11" s="21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" customHeight="1" x14ac:dyDescent="0.25">
      <c r="A12" s="35"/>
      <c r="B12" s="3"/>
      <c r="C12" s="3" t="s">
        <v>44</v>
      </c>
      <c r="D12" s="15">
        <v>1.53</v>
      </c>
      <c r="E12" s="15" t="s">
        <v>43</v>
      </c>
      <c r="F12" s="15">
        <v>0.95</v>
      </c>
      <c r="G12" s="15" t="s">
        <v>43</v>
      </c>
      <c r="H12" s="15">
        <v>20.259999999999998</v>
      </c>
      <c r="I12" s="114" t="s">
        <v>43</v>
      </c>
      <c r="J12" s="3"/>
      <c r="K12" s="21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" customHeight="1" x14ac:dyDescent="0.25">
      <c r="A13" s="35"/>
      <c r="B13" s="3"/>
      <c r="C13" s="3" t="s">
        <v>45</v>
      </c>
      <c r="D13" s="15">
        <v>0.78</v>
      </c>
      <c r="E13" s="15" t="s">
        <v>43</v>
      </c>
      <c r="F13" s="15">
        <v>0.49</v>
      </c>
      <c r="G13" s="15" t="s">
        <v>43</v>
      </c>
      <c r="H13" s="15">
        <v>10.34</v>
      </c>
      <c r="I13" s="114" t="s">
        <v>43</v>
      </c>
      <c r="J13" s="3"/>
      <c r="K13" s="21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5" customHeight="1" x14ac:dyDescent="0.25">
      <c r="A14" s="35"/>
      <c r="B14" s="35"/>
      <c r="C14" s="35"/>
      <c r="D14" s="15"/>
      <c r="E14" s="15"/>
      <c r="F14" s="15"/>
      <c r="G14" s="15"/>
      <c r="H14" s="15"/>
      <c r="I14" s="3"/>
      <c r="J14" s="3"/>
      <c r="K14" s="218"/>
      <c r="L14" s="3"/>
      <c r="M14" s="3"/>
      <c r="N14" s="3"/>
      <c r="O14" s="3"/>
      <c r="P14" s="3" t="s">
        <v>47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 x14ac:dyDescent="0.25">
      <c r="B15" s="118" t="s">
        <v>48</v>
      </c>
      <c r="C15" s="118"/>
      <c r="D15" s="119"/>
      <c r="E15" s="119"/>
      <c r="F15" s="119"/>
      <c r="G15" s="119"/>
      <c r="H15" s="99"/>
      <c r="I15" s="120"/>
      <c r="J15" s="3"/>
      <c r="K15" s="21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" customHeight="1" x14ac:dyDescent="0.25">
      <c r="A16" s="35"/>
      <c r="B16" s="3"/>
      <c r="C16" s="3" t="s">
        <v>49</v>
      </c>
      <c r="D16" s="15">
        <v>174.31</v>
      </c>
      <c r="E16" s="15" t="s">
        <v>43</v>
      </c>
      <c r="F16" s="15">
        <v>174.31</v>
      </c>
      <c r="G16" s="15" t="s">
        <v>43</v>
      </c>
      <c r="H16" s="15">
        <v>2440.34</v>
      </c>
      <c r="I16" s="114" t="s">
        <v>43</v>
      </c>
      <c r="J16" s="3"/>
      <c r="K16" s="21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" customHeight="1" x14ac:dyDescent="0.25">
      <c r="A17" s="35"/>
      <c r="B17" s="3"/>
      <c r="C17" s="3" t="s">
        <v>50</v>
      </c>
      <c r="D17" s="15">
        <v>141.16999999999999</v>
      </c>
      <c r="E17" s="15" t="s">
        <v>43</v>
      </c>
      <c r="F17" s="15">
        <v>141.16999999999999</v>
      </c>
      <c r="G17" s="15" t="s">
        <v>43</v>
      </c>
      <c r="H17" s="15">
        <v>1976.3799999999999</v>
      </c>
      <c r="I17" s="114" t="s">
        <v>43</v>
      </c>
      <c r="J17" s="3"/>
      <c r="K17" s="21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" customHeight="1" x14ac:dyDescent="0.25">
      <c r="A18" s="3"/>
      <c r="B18" s="3"/>
      <c r="C18" s="3" t="s">
        <v>51</v>
      </c>
      <c r="D18" s="15">
        <v>119.45</v>
      </c>
      <c r="E18" s="15" t="s">
        <v>43</v>
      </c>
      <c r="F18" s="15">
        <v>119.45</v>
      </c>
      <c r="G18" s="15" t="s">
        <v>43</v>
      </c>
      <c r="H18" s="15">
        <v>1672.3000000000002</v>
      </c>
      <c r="I18" s="114" t="s">
        <v>43</v>
      </c>
      <c r="J18" s="3"/>
      <c r="K18" s="21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" customHeight="1" x14ac:dyDescent="0.25">
      <c r="A19" s="35"/>
      <c r="B19" s="35"/>
      <c r="C19" s="35"/>
      <c r="D19" s="15"/>
      <c r="E19" s="15"/>
      <c r="F19" s="15"/>
      <c r="G19" s="15"/>
      <c r="H19" s="15"/>
      <c r="I19" s="3"/>
      <c r="J19" s="3"/>
      <c r="K19" s="21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" customHeight="1" x14ac:dyDescent="0.25">
      <c r="B20" s="118" t="s">
        <v>52</v>
      </c>
      <c r="C20" s="118"/>
      <c r="D20" s="119"/>
      <c r="E20" s="119"/>
      <c r="F20" s="119"/>
      <c r="G20" s="119"/>
      <c r="H20" s="99"/>
      <c r="I20" s="120"/>
      <c r="J20" s="3"/>
      <c r="K20" s="21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" customHeight="1" x14ac:dyDescent="0.25">
      <c r="A21" s="35"/>
      <c r="B21" s="3"/>
      <c r="C21" s="3" t="s">
        <v>49</v>
      </c>
      <c r="D21" s="15">
        <v>11.27</v>
      </c>
      <c r="E21" s="15" t="s">
        <v>43</v>
      </c>
      <c r="F21" s="15">
        <v>11.27</v>
      </c>
      <c r="G21" s="15" t="s">
        <v>43</v>
      </c>
      <c r="H21" s="15">
        <v>157.78</v>
      </c>
      <c r="I21" s="114" t="s">
        <v>43</v>
      </c>
      <c r="J21" s="3"/>
      <c r="K21" s="21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" customHeight="1" x14ac:dyDescent="0.25">
      <c r="A22" s="35"/>
      <c r="B22" s="3"/>
      <c r="C22" s="3" t="s">
        <v>50</v>
      </c>
      <c r="D22" s="15">
        <v>9.19</v>
      </c>
      <c r="E22" s="15" t="s">
        <v>43</v>
      </c>
      <c r="F22" s="15">
        <v>9.19</v>
      </c>
      <c r="G22" s="15" t="s">
        <v>43</v>
      </c>
      <c r="H22" s="15">
        <v>128.66</v>
      </c>
      <c r="I22" s="114" t="s">
        <v>43</v>
      </c>
      <c r="J22" s="3"/>
      <c r="K22" s="21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 x14ac:dyDescent="0.25">
      <c r="A23" s="3"/>
      <c r="B23" s="3"/>
      <c r="C23" s="3" t="s">
        <v>51</v>
      </c>
      <c r="D23" s="15">
        <v>7.78</v>
      </c>
      <c r="E23" s="15" t="s">
        <v>43</v>
      </c>
      <c r="F23" s="15">
        <v>7.78</v>
      </c>
      <c r="G23" s="15" t="s">
        <v>43</v>
      </c>
      <c r="H23" s="15">
        <v>108.92</v>
      </c>
      <c r="I23" s="114" t="s">
        <v>43</v>
      </c>
      <c r="J23" s="3"/>
      <c r="K23" s="21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" customHeight="1" x14ac:dyDescent="0.25">
      <c r="D24" s="121"/>
      <c r="E24" s="121"/>
      <c r="F24" s="121"/>
      <c r="G24" s="121"/>
      <c r="H24" s="15"/>
      <c r="I24" s="3"/>
      <c r="J24" s="3"/>
      <c r="K24" s="21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" customHeight="1" x14ac:dyDescent="0.25">
      <c r="B25" s="118" t="s">
        <v>53</v>
      </c>
      <c r="C25" s="118"/>
      <c r="D25" s="119"/>
      <c r="E25" s="119"/>
      <c r="F25" s="119"/>
      <c r="G25" s="119"/>
      <c r="H25" s="99"/>
      <c r="I25" s="120"/>
      <c r="J25" s="3"/>
      <c r="K25" s="21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" customHeight="1" x14ac:dyDescent="0.25">
      <c r="A26" s="35"/>
      <c r="B26" s="3"/>
      <c r="C26" s="3" t="s">
        <v>49</v>
      </c>
      <c r="D26" s="15">
        <v>174.31</v>
      </c>
      <c r="E26" s="15" t="s">
        <v>43</v>
      </c>
      <c r="F26" s="15">
        <v>0</v>
      </c>
      <c r="G26" s="15" t="s">
        <v>43</v>
      </c>
      <c r="H26" s="15">
        <v>2091.7200000000003</v>
      </c>
      <c r="I26" s="114" t="s">
        <v>43</v>
      </c>
      <c r="J26" s="3"/>
      <c r="K26" s="21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" customHeight="1" x14ac:dyDescent="0.25">
      <c r="A27" s="35"/>
      <c r="B27" s="3"/>
      <c r="C27" s="3" t="s">
        <v>50</v>
      </c>
      <c r="D27" s="15">
        <v>141.16999999999999</v>
      </c>
      <c r="E27" s="15" t="s">
        <v>43</v>
      </c>
      <c r="F27" s="15">
        <v>0</v>
      </c>
      <c r="G27" s="15" t="s">
        <v>43</v>
      </c>
      <c r="H27" s="15">
        <v>1694.04</v>
      </c>
      <c r="I27" s="114" t="s">
        <v>43</v>
      </c>
      <c r="J27" s="3"/>
      <c r="K27" s="218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" customHeight="1" x14ac:dyDescent="0.25">
      <c r="A28" s="3"/>
      <c r="B28" s="3"/>
      <c r="C28" s="3" t="s">
        <v>51</v>
      </c>
      <c r="D28" s="15">
        <v>119.45</v>
      </c>
      <c r="E28" s="15" t="s">
        <v>43</v>
      </c>
      <c r="F28" s="15">
        <v>0</v>
      </c>
      <c r="G28" s="15" t="s">
        <v>43</v>
      </c>
      <c r="H28" s="15">
        <v>1433.4</v>
      </c>
      <c r="I28" s="114" t="s">
        <v>43</v>
      </c>
      <c r="J28" s="3"/>
      <c r="K28" s="218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" customHeight="1" x14ac:dyDescent="0.25">
      <c r="A29" s="35"/>
      <c r="B29" s="35"/>
      <c r="C29" s="35"/>
      <c r="D29" s="15"/>
      <c r="E29" s="15"/>
      <c r="F29" s="15"/>
      <c r="G29" s="15"/>
      <c r="H29" s="15"/>
      <c r="I29" s="3"/>
      <c r="J29" s="3"/>
      <c r="K29" s="21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customHeight="1" x14ac:dyDescent="0.25">
      <c r="B30" s="118" t="s">
        <v>54</v>
      </c>
      <c r="C30" s="118"/>
      <c r="D30" s="119"/>
      <c r="E30" s="119"/>
      <c r="F30" s="119"/>
      <c r="G30" s="119"/>
      <c r="H30" s="99"/>
      <c r="I30" s="120"/>
      <c r="J30" s="3"/>
      <c r="K30" s="218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customHeight="1" x14ac:dyDescent="0.25">
      <c r="A31" s="35"/>
      <c r="B31" s="3"/>
      <c r="C31" s="3" t="s">
        <v>49</v>
      </c>
      <c r="D31" s="15">
        <v>10.42</v>
      </c>
      <c r="E31" s="15" t="s">
        <v>43</v>
      </c>
      <c r="F31" s="15">
        <v>0</v>
      </c>
      <c r="G31" s="15" t="s">
        <v>43</v>
      </c>
      <c r="H31" s="15">
        <v>125.03999999999999</v>
      </c>
      <c r="I31" s="114" t="s">
        <v>43</v>
      </c>
      <c r="J31" s="3"/>
      <c r="K31" s="218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" customHeight="1" x14ac:dyDescent="0.25">
      <c r="A32" s="35"/>
      <c r="B32" s="3"/>
      <c r="C32" s="3" t="s">
        <v>50</v>
      </c>
      <c r="D32" s="15">
        <v>8.5</v>
      </c>
      <c r="E32" s="15" t="s">
        <v>43</v>
      </c>
      <c r="F32" s="15">
        <v>0</v>
      </c>
      <c r="G32" s="15" t="s">
        <v>43</v>
      </c>
      <c r="H32" s="15">
        <v>102</v>
      </c>
      <c r="I32" s="114" t="s">
        <v>43</v>
      </c>
      <c r="J32" s="3"/>
      <c r="K32" s="21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" customHeight="1" x14ac:dyDescent="0.25">
      <c r="A33" s="3"/>
      <c r="B33" s="3"/>
      <c r="C33" s="3" t="s">
        <v>51</v>
      </c>
      <c r="D33" s="15">
        <v>7.19</v>
      </c>
      <c r="E33" s="15" t="s">
        <v>43</v>
      </c>
      <c r="F33" s="15">
        <v>0</v>
      </c>
      <c r="G33" s="15" t="s">
        <v>43</v>
      </c>
      <c r="H33" s="15">
        <v>86.28</v>
      </c>
      <c r="I33" s="114" t="s">
        <v>43</v>
      </c>
      <c r="J33" s="3"/>
      <c r="K33" s="21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" customHeight="1" x14ac:dyDescent="0.25">
      <c r="A34" s="12"/>
      <c r="B34" s="12"/>
      <c r="C34" s="12"/>
      <c r="D34" s="12"/>
      <c r="E34" s="12"/>
      <c r="F34" s="12"/>
      <c r="G34" s="12"/>
      <c r="K34" s="121"/>
    </row>
    <row r="35" spans="1:29" ht="15" customHeight="1" x14ac:dyDescent="0.25">
      <c r="B35" s="118" t="s">
        <v>55</v>
      </c>
      <c r="C35" s="118"/>
      <c r="D35" s="119"/>
      <c r="E35" s="119"/>
      <c r="F35" s="119"/>
      <c r="G35" s="119"/>
      <c r="H35" s="99"/>
      <c r="I35" s="120"/>
      <c r="J35" s="3"/>
      <c r="K35" s="21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" customHeight="1" x14ac:dyDescent="0.25">
      <c r="A36" s="35"/>
      <c r="B36" s="3"/>
      <c r="C36" s="3" t="s">
        <v>49</v>
      </c>
      <c r="D36" s="15">
        <v>174.31</v>
      </c>
      <c r="E36" s="15" t="s">
        <v>43</v>
      </c>
      <c r="F36" s="15">
        <v>0</v>
      </c>
      <c r="G36" s="15" t="s">
        <v>43</v>
      </c>
      <c r="H36" s="15">
        <v>2091.7200000000003</v>
      </c>
      <c r="I36" s="114" t="s">
        <v>43</v>
      </c>
      <c r="J36" s="3"/>
      <c r="K36" s="21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" customHeight="1" x14ac:dyDescent="0.25">
      <c r="A37" s="35"/>
      <c r="B37" s="3"/>
      <c r="C37" s="3" t="s">
        <v>50</v>
      </c>
      <c r="D37" s="15">
        <v>141.16999999999999</v>
      </c>
      <c r="E37" s="15" t="s">
        <v>43</v>
      </c>
      <c r="F37" s="15">
        <v>0</v>
      </c>
      <c r="G37" s="15" t="s">
        <v>43</v>
      </c>
      <c r="H37" s="15">
        <v>1694.04</v>
      </c>
      <c r="I37" s="114" t="s">
        <v>43</v>
      </c>
      <c r="J37" s="3"/>
      <c r="K37" s="21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" customHeight="1" x14ac:dyDescent="0.25">
      <c r="A38" s="3"/>
      <c r="B38" s="3"/>
      <c r="C38" s="3" t="s">
        <v>51</v>
      </c>
      <c r="D38" s="15">
        <v>119.45</v>
      </c>
      <c r="E38" s="15" t="s">
        <v>43</v>
      </c>
      <c r="F38" s="15">
        <v>0</v>
      </c>
      <c r="G38" s="15" t="s">
        <v>43</v>
      </c>
      <c r="H38" s="15">
        <v>1433.4</v>
      </c>
      <c r="I38" s="114" t="s">
        <v>43</v>
      </c>
      <c r="J38" s="3"/>
      <c r="K38" s="21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" customHeight="1" x14ac:dyDescent="0.25">
      <c r="A39" s="35"/>
      <c r="B39" s="35"/>
      <c r="C39" s="35"/>
      <c r="D39" s="15"/>
      <c r="E39" s="15"/>
      <c r="F39" s="15"/>
      <c r="G39" s="15"/>
      <c r="H39" s="15"/>
      <c r="I39" s="3"/>
      <c r="J39" s="3"/>
      <c r="K39" s="21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" customHeight="1" x14ac:dyDescent="0.25">
      <c r="A40" s="53"/>
      <c r="B40" s="117" t="s">
        <v>37</v>
      </c>
      <c r="C40" s="53"/>
      <c r="D40" s="257" t="s">
        <v>17</v>
      </c>
      <c r="E40" s="257"/>
      <c r="F40" s="257" t="s">
        <v>38</v>
      </c>
      <c r="G40" s="257"/>
      <c r="H40" s="257" t="s">
        <v>39</v>
      </c>
      <c r="I40" s="257"/>
    </row>
    <row r="41" spans="1:29" ht="9" customHeight="1" x14ac:dyDescent="0.25"/>
    <row r="42" spans="1:29" ht="15" customHeight="1" x14ac:dyDescent="0.25">
      <c r="B42" s="118" t="s">
        <v>56</v>
      </c>
      <c r="C42" s="118"/>
      <c r="D42" s="119"/>
      <c r="E42" s="119"/>
      <c r="F42" s="119"/>
      <c r="G42" s="119"/>
      <c r="H42" s="119"/>
      <c r="I42" s="120"/>
      <c r="J42" s="3"/>
      <c r="K42" s="218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" customHeight="1" x14ac:dyDescent="0.25">
      <c r="A43" s="35"/>
      <c r="B43" s="3" t="s">
        <v>41</v>
      </c>
      <c r="C43" s="3" t="s">
        <v>42</v>
      </c>
      <c r="D43" s="15">
        <v>51.68</v>
      </c>
      <c r="E43" s="15" t="s">
        <v>43</v>
      </c>
      <c r="F43" s="15">
        <v>51.68</v>
      </c>
      <c r="G43" s="15" t="s">
        <v>43</v>
      </c>
      <c r="H43" s="15">
        <v>723.52</v>
      </c>
      <c r="I43" s="114" t="s">
        <v>43</v>
      </c>
      <c r="J43" s="3"/>
      <c r="K43" s="218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" customHeight="1" x14ac:dyDescent="0.25">
      <c r="B44" s="3"/>
      <c r="C44" s="3" t="s">
        <v>44</v>
      </c>
      <c r="D44" s="15">
        <v>22.39</v>
      </c>
      <c r="E44" s="15" t="s">
        <v>43</v>
      </c>
      <c r="F44" s="15">
        <v>22.39</v>
      </c>
      <c r="G44" s="15" t="s">
        <v>43</v>
      </c>
      <c r="H44" s="15">
        <v>313.46000000000004</v>
      </c>
      <c r="I44" s="114" t="s">
        <v>43</v>
      </c>
      <c r="J44" s="3"/>
      <c r="K44" s="218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" customHeight="1" x14ac:dyDescent="0.25">
      <c r="B45" s="3"/>
      <c r="C45" s="3" t="s">
        <v>45</v>
      </c>
      <c r="D45" s="15">
        <v>11.2</v>
      </c>
      <c r="E45" s="15" t="s">
        <v>43</v>
      </c>
      <c r="F45" s="15">
        <v>11.2</v>
      </c>
      <c r="G45" s="15" t="s">
        <v>43</v>
      </c>
      <c r="H45" s="15">
        <v>156.79999999999998</v>
      </c>
      <c r="I45" s="114" t="s">
        <v>43</v>
      </c>
      <c r="J45" s="3"/>
      <c r="K45" s="21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" customHeight="1" x14ac:dyDescent="0.25">
      <c r="D46" s="121"/>
      <c r="E46" s="121"/>
      <c r="F46" s="121"/>
      <c r="G46" s="121"/>
      <c r="H46" s="15"/>
      <c r="I46" s="3"/>
      <c r="J46" s="3"/>
      <c r="K46" s="218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" customHeight="1" x14ac:dyDescent="0.25">
      <c r="B47" s="118" t="s">
        <v>57</v>
      </c>
      <c r="C47" s="118"/>
      <c r="D47" s="119"/>
      <c r="E47" s="119"/>
      <c r="F47" s="119"/>
      <c r="G47" s="119"/>
      <c r="H47" s="99"/>
      <c r="I47" s="120"/>
      <c r="J47" s="3"/>
      <c r="K47" s="218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" customHeight="1" x14ac:dyDescent="0.25">
      <c r="A48" s="35"/>
      <c r="B48" s="3" t="s">
        <v>41</v>
      </c>
      <c r="C48" s="3" t="s">
        <v>42</v>
      </c>
      <c r="D48" s="15">
        <v>118.04</v>
      </c>
      <c r="E48" s="15" t="s">
        <v>43</v>
      </c>
      <c r="F48" s="15">
        <v>118.04</v>
      </c>
      <c r="G48" s="15" t="s">
        <v>43</v>
      </c>
      <c r="H48" s="15">
        <v>1652.5600000000002</v>
      </c>
      <c r="I48" s="114" t="s">
        <v>43</v>
      </c>
      <c r="J48" s="3"/>
      <c r="K48" s="21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" customHeight="1" x14ac:dyDescent="0.25">
      <c r="B49" s="3"/>
      <c r="C49" s="3" t="s">
        <v>44</v>
      </c>
      <c r="D49" s="15">
        <v>51.14</v>
      </c>
      <c r="E49" s="15" t="s">
        <v>43</v>
      </c>
      <c r="F49" s="15">
        <v>51.14</v>
      </c>
      <c r="G49" s="15" t="s">
        <v>43</v>
      </c>
      <c r="H49" s="15">
        <v>715.96</v>
      </c>
      <c r="I49" s="114" t="s">
        <v>43</v>
      </c>
      <c r="J49" s="3"/>
      <c r="K49" s="21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" customHeight="1" x14ac:dyDescent="0.25">
      <c r="B50" s="3"/>
      <c r="C50" s="3" t="s">
        <v>45</v>
      </c>
      <c r="D50" s="15">
        <v>25.57</v>
      </c>
      <c r="E50" s="15" t="s">
        <v>43</v>
      </c>
      <c r="F50" s="15">
        <v>25.57</v>
      </c>
      <c r="G50" s="15" t="s">
        <v>43</v>
      </c>
      <c r="H50" s="15">
        <v>357.98</v>
      </c>
      <c r="I50" s="114" t="s">
        <v>43</v>
      </c>
      <c r="J50" s="3"/>
      <c r="K50" s="21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5" customHeight="1" x14ac:dyDescent="0.25">
      <c r="D51" s="121"/>
      <c r="E51" s="121"/>
      <c r="F51" s="121"/>
      <c r="G51" s="121"/>
      <c r="H51" s="15"/>
      <c r="I51" s="3"/>
      <c r="J51" s="3"/>
      <c r="K51" s="21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5" customHeight="1" x14ac:dyDescent="0.25">
      <c r="B52" s="118" t="s">
        <v>58</v>
      </c>
      <c r="C52" s="118"/>
      <c r="D52" s="119"/>
      <c r="E52" s="119"/>
      <c r="F52" s="119"/>
      <c r="G52" s="119"/>
      <c r="H52" s="99"/>
      <c r="I52" s="120"/>
      <c r="J52" s="3"/>
      <c r="K52" s="21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" customHeight="1" x14ac:dyDescent="0.25">
      <c r="A53" s="35"/>
      <c r="B53" s="3" t="s">
        <v>41</v>
      </c>
      <c r="C53" s="3" t="s">
        <v>42</v>
      </c>
      <c r="D53" s="15">
        <v>169.72</v>
      </c>
      <c r="E53" s="15" t="s">
        <v>43</v>
      </c>
      <c r="F53" s="15">
        <v>169.72</v>
      </c>
      <c r="G53" s="15" t="s">
        <v>43</v>
      </c>
      <c r="H53" s="15">
        <v>2376.08</v>
      </c>
      <c r="I53" s="114" t="s">
        <v>43</v>
      </c>
      <c r="J53" s="3"/>
      <c r="K53" s="21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5" customHeight="1" x14ac:dyDescent="0.25">
      <c r="B54" s="3"/>
      <c r="C54" s="3" t="s">
        <v>44</v>
      </c>
      <c r="D54" s="15">
        <v>73.53</v>
      </c>
      <c r="E54" s="15" t="s">
        <v>43</v>
      </c>
      <c r="F54" s="15">
        <v>73.53</v>
      </c>
      <c r="G54" s="15" t="s">
        <v>43</v>
      </c>
      <c r="H54" s="15">
        <v>1029.42</v>
      </c>
      <c r="I54" s="114" t="s">
        <v>43</v>
      </c>
      <c r="J54" s="3"/>
      <c r="K54" s="21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" customHeight="1" x14ac:dyDescent="0.25">
      <c r="B55" s="3"/>
      <c r="C55" s="3" t="s">
        <v>45</v>
      </c>
      <c r="D55" s="15">
        <v>36.769999999999996</v>
      </c>
      <c r="E55" s="15" t="s">
        <v>43</v>
      </c>
      <c r="F55" s="15">
        <v>36.769999999999996</v>
      </c>
      <c r="G55" s="15" t="s">
        <v>43</v>
      </c>
      <c r="H55" s="15">
        <v>514.78</v>
      </c>
      <c r="I55" s="114" t="s">
        <v>43</v>
      </c>
      <c r="J55" s="3"/>
      <c r="K55" s="21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" customHeight="1" x14ac:dyDescent="0.25">
      <c r="I56" s="3"/>
      <c r="J56" s="3"/>
      <c r="K56" s="21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5" customHeight="1" x14ac:dyDescent="0.25">
      <c r="I57" s="3"/>
      <c r="J57" s="3"/>
      <c r="K57" s="21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" customHeight="1" x14ac:dyDescent="0.25">
      <c r="I58" s="3"/>
      <c r="J58" s="3"/>
      <c r="K58" s="21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" customHeight="1" x14ac:dyDescent="0.25">
      <c r="I59" s="3"/>
      <c r="J59" s="3"/>
      <c r="K59" s="21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5" customHeight="1" x14ac:dyDescent="0.25">
      <c r="I60" s="3"/>
      <c r="J60" s="3"/>
      <c r="K60" s="21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5" customHeight="1" x14ac:dyDescent="0.25">
      <c r="I61" s="3"/>
      <c r="J61" s="3"/>
      <c r="K61" s="21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5" customHeight="1" x14ac:dyDescent="0.25">
      <c r="I62" s="3"/>
      <c r="J62" s="3"/>
      <c r="K62" s="21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5" customHeight="1" x14ac:dyDescent="0.25">
      <c r="I63" s="3"/>
      <c r="J63" s="3"/>
      <c r="K63" s="21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5" customHeight="1" x14ac:dyDescent="0.25">
      <c r="I64" s="3"/>
      <c r="J64" s="3"/>
      <c r="K64" s="218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6:29" ht="15" customHeight="1" x14ac:dyDescent="0.25">
      <c r="I65" s="3"/>
      <c r="J65" s="3"/>
      <c r="K65" s="218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6:29" ht="15" customHeight="1" x14ac:dyDescent="0.25">
      <c r="I66" s="3"/>
      <c r="J66" s="3"/>
      <c r="K66" s="218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6:29" ht="15" customHeight="1" x14ac:dyDescent="0.25">
      <c r="I67" s="3"/>
      <c r="J67" s="3"/>
      <c r="K67" s="21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6:29" ht="15" customHeight="1" x14ac:dyDescent="0.25">
      <c r="I68" s="3"/>
      <c r="J68" s="3"/>
      <c r="K68" s="218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6:29" ht="15" customHeight="1" x14ac:dyDescent="0.25">
      <c r="I69" s="3"/>
      <c r="J69" s="3"/>
      <c r="K69" s="218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6:29" ht="15" customHeight="1" x14ac:dyDescent="0.25">
      <c r="I70" s="3"/>
      <c r="J70" s="3"/>
      <c r="K70" s="218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6:29" ht="15" customHeight="1" x14ac:dyDescent="0.25">
      <c r="F71" s="6"/>
      <c r="G71" s="6"/>
    </row>
    <row r="72" spans="6:29" ht="15" customHeight="1" x14ac:dyDescent="0.25">
      <c r="F72" s="6"/>
      <c r="G72" s="6"/>
    </row>
    <row r="73" spans="6:29" ht="15" customHeight="1" x14ac:dyDescent="0.25">
      <c r="F73" s="6"/>
      <c r="G73" s="6"/>
    </row>
    <row r="74" spans="6:29" ht="15" customHeight="1" x14ac:dyDescent="0.25">
      <c r="F74" s="6"/>
      <c r="G74" s="6"/>
    </row>
    <row r="75" spans="6:29" ht="15" customHeight="1" x14ac:dyDescent="0.25">
      <c r="F75" s="6"/>
      <c r="G75" s="6"/>
    </row>
    <row r="76" spans="6:29" ht="15" customHeight="1" x14ac:dyDescent="0.25">
      <c r="F76" s="6"/>
      <c r="G76" s="6"/>
    </row>
    <row r="77" spans="6:29" ht="15" customHeight="1" x14ac:dyDescent="0.25">
      <c r="F77" s="6"/>
      <c r="G77" s="6"/>
    </row>
    <row r="78" spans="6:29" ht="15" customHeight="1" x14ac:dyDescent="0.25">
      <c r="F78" s="6"/>
      <c r="G78" s="6"/>
    </row>
    <row r="79" spans="6:29" ht="15" customHeight="1" x14ac:dyDescent="0.25">
      <c r="F79" s="6"/>
      <c r="G79" s="6"/>
    </row>
    <row r="80" spans="6:29" ht="15" customHeight="1" x14ac:dyDescent="0.25">
      <c r="F80" s="6"/>
      <c r="G80" s="6"/>
    </row>
    <row r="81" spans="6:7" ht="15" customHeight="1" x14ac:dyDescent="0.25">
      <c r="F81" s="6"/>
      <c r="G81" s="6"/>
    </row>
    <row r="82" spans="6:7" ht="15" customHeight="1" x14ac:dyDescent="0.25">
      <c r="F82" s="6"/>
      <c r="G82" s="6"/>
    </row>
    <row r="83" spans="6:7" ht="15" customHeight="1" x14ac:dyDescent="0.25">
      <c r="F83" s="6"/>
      <c r="G83" s="6"/>
    </row>
    <row r="84" spans="6:7" ht="15" customHeight="1" x14ac:dyDescent="0.25">
      <c r="F84" s="6"/>
      <c r="G84" s="6"/>
    </row>
    <row r="85" spans="6:7" ht="15" customHeight="1" x14ac:dyDescent="0.25">
      <c r="F85" s="6"/>
      <c r="G85" s="6"/>
    </row>
    <row r="86" spans="6:7" ht="15" customHeight="1" x14ac:dyDescent="0.25">
      <c r="F86" s="6"/>
      <c r="G86" s="6"/>
    </row>
    <row r="87" spans="6:7" ht="15" customHeight="1" x14ac:dyDescent="0.25">
      <c r="F87" s="6"/>
      <c r="G87" s="6"/>
    </row>
    <row r="88" spans="6:7" ht="15" customHeight="1" x14ac:dyDescent="0.25">
      <c r="F88" s="6"/>
      <c r="G88" s="6"/>
    </row>
    <row r="89" spans="6:7" ht="15" customHeight="1" x14ac:dyDescent="0.25">
      <c r="F89" s="6"/>
      <c r="G89" s="6"/>
    </row>
    <row r="90" spans="6:7" ht="15" customHeight="1" x14ac:dyDescent="0.25">
      <c r="F90" s="6"/>
      <c r="G90" s="6"/>
    </row>
    <row r="91" spans="6:7" ht="15" customHeight="1" x14ac:dyDescent="0.25">
      <c r="F91" s="6"/>
      <c r="G91" s="6"/>
    </row>
    <row r="92" spans="6:7" ht="15" customHeight="1" x14ac:dyDescent="0.25">
      <c r="F92" s="6"/>
      <c r="G92" s="6"/>
    </row>
    <row r="93" spans="6:7" ht="15" customHeight="1" x14ac:dyDescent="0.25">
      <c r="F93" s="6"/>
      <c r="G93" s="6"/>
    </row>
    <row r="94" spans="6:7" ht="15" customHeight="1" x14ac:dyDescent="0.25">
      <c r="F94" s="6"/>
      <c r="G94" s="6"/>
    </row>
    <row r="95" spans="6:7" ht="15" customHeight="1" x14ac:dyDescent="0.25">
      <c r="F95" s="6"/>
      <c r="G95" s="6"/>
    </row>
    <row r="96" spans="6:7" ht="15" customHeight="1" x14ac:dyDescent="0.25">
      <c r="F96" s="6"/>
      <c r="G96" s="6"/>
    </row>
    <row r="97" spans="6:7" ht="15" customHeight="1" x14ac:dyDescent="0.25">
      <c r="F97" s="6"/>
      <c r="G97" s="6"/>
    </row>
    <row r="98" spans="6:7" ht="15" customHeight="1" x14ac:dyDescent="0.25">
      <c r="F98" s="6"/>
      <c r="G98" s="6"/>
    </row>
    <row r="99" spans="6:7" ht="15" customHeight="1" x14ac:dyDescent="0.25">
      <c r="F99" s="6"/>
      <c r="G99" s="6"/>
    </row>
    <row r="100" spans="6:7" ht="15" customHeight="1" x14ac:dyDescent="0.25">
      <c r="F100" s="6"/>
      <c r="G100" s="6"/>
    </row>
    <row r="101" spans="6:7" ht="15" customHeight="1" x14ac:dyDescent="0.25">
      <c r="F101" s="6"/>
      <c r="G101" s="6"/>
    </row>
    <row r="102" spans="6:7" ht="15" customHeight="1" x14ac:dyDescent="0.25">
      <c r="F102" s="6"/>
      <c r="G102" s="6"/>
    </row>
    <row r="103" spans="6:7" ht="15" customHeight="1" x14ac:dyDescent="0.25">
      <c r="F103" s="6"/>
      <c r="G103" s="6"/>
    </row>
    <row r="104" spans="6:7" ht="15" customHeight="1" x14ac:dyDescent="0.25">
      <c r="F104" s="6"/>
      <c r="G104" s="6"/>
    </row>
    <row r="105" spans="6:7" ht="15" customHeight="1" x14ac:dyDescent="0.25">
      <c r="F105" s="6"/>
      <c r="G105" s="6"/>
    </row>
    <row r="106" spans="6:7" ht="15" customHeight="1" x14ac:dyDescent="0.25">
      <c r="F106" s="6"/>
      <c r="G106" s="6"/>
    </row>
    <row r="107" spans="6:7" ht="15" customHeight="1" x14ac:dyDescent="0.25">
      <c r="F107" s="6"/>
      <c r="G107" s="6"/>
    </row>
    <row r="108" spans="6:7" ht="15" customHeight="1" x14ac:dyDescent="0.25">
      <c r="F108" s="6"/>
      <c r="G108" s="6"/>
    </row>
    <row r="109" spans="6:7" ht="15" customHeight="1" x14ac:dyDescent="0.25">
      <c r="F109" s="6"/>
      <c r="G109" s="6"/>
    </row>
    <row r="110" spans="6:7" ht="15" customHeight="1" x14ac:dyDescent="0.25">
      <c r="F110" s="6"/>
      <c r="G110" s="6"/>
    </row>
    <row r="111" spans="6:7" ht="15" customHeight="1" x14ac:dyDescent="0.25">
      <c r="F111" s="6"/>
      <c r="G111" s="6"/>
    </row>
    <row r="112" spans="6:7" ht="15" customHeight="1" x14ac:dyDescent="0.25">
      <c r="F112" s="6"/>
      <c r="G112" s="6"/>
    </row>
    <row r="113" spans="6:7" ht="15" customHeight="1" x14ac:dyDescent="0.25">
      <c r="F113" s="6"/>
      <c r="G113" s="6"/>
    </row>
    <row r="114" spans="6:7" ht="15" customHeight="1" x14ac:dyDescent="0.25">
      <c r="F114" s="6"/>
      <c r="G114" s="6"/>
    </row>
    <row r="115" spans="6:7" ht="15" customHeight="1" x14ac:dyDescent="0.25">
      <c r="F115" s="6"/>
      <c r="G115" s="6"/>
    </row>
    <row r="116" spans="6:7" ht="15" customHeight="1" x14ac:dyDescent="0.25">
      <c r="F116" s="6"/>
      <c r="G116" s="6"/>
    </row>
    <row r="117" spans="6:7" ht="15" customHeight="1" x14ac:dyDescent="0.25">
      <c r="F117" s="6"/>
      <c r="G117" s="6"/>
    </row>
    <row r="118" spans="6:7" ht="15" customHeight="1" x14ac:dyDescent="0.25">
      <c r="F118" s="6"/>
      <c r="G118" s="6"/>
    </row>
    <row r="119" spans="6:7" ht="15" customHeight="1" x14ac:dyDescent="0.25">
      <c r="F119" s="6"/>
      <c r="G119" s="6"/>
    </row>
    <row r="120" spans="6:7" ht="15" customHeight="1" x14ac:dyDescent="0.25">
      <c r="F120" s="6"/>
      <c r="G120" s="6"/>
    </row>
    <row r="121" spans="6:7" ht="15" customHeight="1" x14ac:dyDescent="0.25">
      <c r="F121" s="6"/>
      <c r="G121" s="6"/>
    </row>
    <row r="122" spans="6:7" ht="15" customHeight="1" x14ac:dyDescent="0.25">
      <c r="F122" s="6"/>
      <c r="G122" s="6"/>
    </row>
    <row r="123" spans="6:7" ht="15" customHeight="1" x14ac:dyDescent="0.25">
      <c r="F123" s="6"/>
      <c r="G123" s="6"/>
    </row>
    <row r="124" spans="6:7" ht="15" customHeight="1" x14ac:dyDescent="0.25">
      <c r="F124" s="6"/>
      <c r="G124" s="6"/>
    </row>
    <row r="125" spans="6:7" ht="15" customHeight="1" x14ac:dyDescent="0.25">
      <c r="F125" s="6"/>
      <c r="G125" s="6"/>
    </row>
    <row r="126" spans="6:7" ht="15" customHeight="1" x14ac:dyDescent="0.25">
      <c r="F126" s="6"/>
      <c r="G126" s="6"/>
    </row>
    <row r="127" spans="6:7" ht="15" customHeight="1" x14ac:dyDescent="0.25">
      <c r="F127" s="6"/>
      <c r="G127" s="6"/>
    </row>
    <row r="128" spans="6:7" ht="15" customHeight="1" x14ac:dyDescent="0.25">
      <c r="F128" s="6"/>
      <c r="G128" s="6"/>
    </row>
    <row r="129" spans="6:7" ht="15" customHeight="1" x14ac:dyDescent="0.25">
      <c r="F129" s="6"/>
      <c r="G129" s="6"/>
    </row>
    <row r="130" spans="6:7" ht="15" customHeight="1" x14ac:dyDescent="0.25">
      <c r="F130" s="6"/>
      <c r="G130" s="6"/>
    </row>
    <row r="131" spans="6:7" ht="15" customHeight="1" x14ac:dyDescent="0.25">
      <c r="F131" s="6"/>
      <c r="G131" s="6"/>
    </row>
    <row r="132" spans="6:7" ht="15" customHeight="1" x14ac:dyDescent="0.25">
      <c r="F132" s="6"/>
      <c r="G132" s="6"/>
    </row>
    <row r="133" spans="6:7" ht="15" customHeight="1" x14ac:dyDescent="0.25">
      <c r="F133" s="6"/>
      <c r="G133" s="6"/>
    </row>
    <row r="134" spans="6:7" ht="15" customHeight="1" x14ac:dyDescent="0.25">
      <c r="F134" s="6"/>
      <c r="G134" s="6"/>
    </row>
    <row r="135" spans="6:7" ht="15" customHeight="1" x14ac:dyDescent="0.25">
      <c r="F135" s="6"/>
      <c r="G135" s="6"/>
    </row>
    <row r="136" spans="6:7" ht="15" customHeight="1" x14ac:dyDescent="0.25">
      <c r="F136" s="6"/>
      <c r="G136" s="6"/>
    </row>
    <row r="137" spans="6:7" ht="15" customHeight="1" x14ac:dyDescent="0.25">
      <c r="F137" s="6"/>
      <c r="G137" s="6"/>
    </row>
    <row r="138" spans="6:7" ht="15" customHeight="1" x14ac:dyDescent="0.25">
      <c r="F138" s="6"/>
      <c r="G138" s="6"/>
    </row>
    <row r="139" spans="6:7" ht="15" customHeight="1" x14ac:dyDescent="0.25">
      <c r="F139" s="6"/>
      <c r="G139" s="6"/>
    </row>
    <row r="140" spans="6:7" ht="15" customHeight="1" x14ac:dyDescent="0.25">
      <c r="F140" s="6"/>
      <c r="G140" s="6"/>
    </row>
    <row r="141" spans="6:7" ht="15" customHeight="1" x14ac:dyDescent="0.25">
      <c r="F141" s="6"/>
      <c r="G141" s="6"/>
    </row>
    <row r="142" spans="6:7" ht="15" customHeight="1" x14ac:dyDescent="0.25">
      <c r="F142" s="6"/>
      <c r="G142" s="6"/>
    </row>
    <row r="143" spans="6:7" ht="15" customHeight="1" x14ac:dyDescent="0.25">
      <c r="F143" s="6"/>
      <c r="G143" s="6"/>
    </row>
    <row r="144" spans="6:7" ht="15" customHeight="1" x14ac:dyDescent="0.25">
      <c r="F144" s="6"/>
      <c r="G144" s="6"/>
    </row>
    <row r="145" spans="6:7" ht="15" customHeight="1" x14ac:dyDescent="0.25">
      <c r="F145" s="6"/>
      <c r="G145" s="6"/>
    </row>
    <row r="146" spans="6:7" ht="15" customHeight="1" x14ac:dyDescent="0.25">
      <c r="F146" s="6"/>
      <c r="G146" s="6"/>
    </row>
    <row r="147" spans="6:7" ht="15" customHeight="1" x14ac:dyDescent="0.25">
      <c r="F147" s="6"/>
      <c r="G147" s="6"/>
    </row>
    <row r="148" spans="6:7" ht="15" customHeight="1" x14ac:dyDescent="0.25">
      <c r="F148" s="6"/>
      <c r="G148" s="6"/>
    </row>
    <row r="149" spans="6:7" ht="15" customHeight="1" x14ac:dyDescent="0.25">
      <c r="F149" s="6"/>
      <c r="G149" s="6"/>
    </row>
    <row r="150" spans="6:7" ht="15" customHeight="1" x14ac:dyDescent="0.25">
      <c r="F150" s="6"/>
      <c r="G150" s="6"/>
    </row>
    <row r="151" spans="6:7" ht="15" customHeight="1" x14ac:dyDescent="0.25">
      <c r="F151" s="6"/>
      <c r="G151" s="6"/>
    </row>
    <row r="152" spans="6:7" ht="15" customHeight="1" x14ac:dyDescent="0.25">
      <c r="F152" s="6"/>
      <c r="G152" s="6"/>
    </row>
    <row r="153" spans="6:7" ht="15" customHeight="1" x14ac:dyDescent="0.25">
      <c r="F153" s="6"/>
      <c r="G153" s="6"/>
    </row>
    <row r="154" spans="6:7" ht="15" customHeight="1" x14ac:dyDescent="0.25">
      <c r="F154" s="6"/>
      <c r="G154" s="6"/>
    </row>
    <row r="155" spans="6:7" ht="15" customHeight="1" x14ac:dyDescent="0.25">
      <c r="F155" s="6"/>
      <c r="G155" s="6"/>
    </row>
    <row r="156" spans="6:7" ht="15" customHeight="1" x14ac:dyDescent="0.25">
      <c r="F156" s="6"/>
      <c r="G156" s="6"/>
    </row>
    <row r="157" spans="6:7" ht="15" customHeight="1" x14ac:dyDescent="0.25">
      <c r="F157" s="6"/>
      <c r="G157" s="6"/>
    </row>
    <row r="158" spans="6:7" ht="15" customHeight="1" x14ac:dyDescent="0.25">
      <c r="F158" s="6"/>
      <c r="G158" s="6"/>
    </row>
    <row r="159" spans="6:7" ht="15" customHeight="1" x14ac:dyDescent="0.25">
      <c r="F159" s="6"/>
      <c r="G159" s="6"/>
    </row>
  </sheetData>
  <mergeCells count="6">
    <mergeCell ref="H3:I3"/>
    <mergeCell ref="D40:E40"/>
    <mergeCell ref="F40:G40"/>
    <mergeCell ref="H40:I40"/>
    <mergeCell ref="D3:E3"/>
    <mergeCell ref="F3:G3"/>
  </mergeCells>
  <printOptions horizontalCentered="1" verticalCentered="1" gridLines="1"/>
  <pageMargins left="0.19685039370078741" right="0.19685039370078741" top="0.19685039370078741" bottom="0.39370078740157483" header="0" footer="0.39370078740157483"/>
  <pageSetup paperSize="9" orientation="portrait" r:id="rId1"/>
  <headerFooter alignWithMargins="0">
    <oddFooter>&amp;R&amp;"Times New Roman,Normal"&amp;8Nòmines 01/02/2023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opLeftCell="B18" zoomScale="120" zoomScaleNormal="120" workbookViewId="0">
      <selection activeCell="C21" sqref="C21:H21"/>
    </sheetView>
  </sheetViews>
  <sheetFormatPr defaultColWidth="11.44140625" defaultRowHeight="15.6" x14ac:dyDescent="0.3"/>
  <cols>
    <col min="1" max="1" width="8.33203125" style="220" bestFit="1" customWidth="1"/>
    <col min="2" max="2" width="32.21875" style="230" customWidth="1"/>
    <col min="3" max="3" width="6.21875" style="220" bestFit="1" customWidth="1"/>
    <col min="4" max="4" width="9.88671875" style="220" bestFit="1" customWidth="1"/>
    <col min="5" max="5" width="5.77734375" style="220" bestFit="1" customWidth="1"/>
    <col min="6" max="6" width="9.88671875" style="220" bestFit="1" customWidth="1"/>
    <col min="7" max="7" width="3.77734375" style="220" customWidth="1"/>
    <col min="8" max="8" width="7.33203125" style="220" bestFit="1" customWidth="1"/>
    <col min="9" max="9" width="18.77734375" style="220" customWidth="1"/>
    <col min="10" max="11" width="11.44140625" style="220" customWidth="1"/>
    <col min="12" max="16384" width="11.44140625" style="220"/>
  </cols>
  <sheetData>
    <row r="1" spans="1:6" x14ac:dyDescent="0.3">
      <c r="B1" s="221" t="s">
        <v>59</v>
      </c>
      <c r="C1" s="221"/>
      <c r="D1" s="221"/>
      <c r="E1" s="221"/>
      <c r="F1" s="221"/>
    </row>
    <row r="2" spans="1:6" ht="15.75" customHeight="1" x14ac:dyDescent="0.3">
      <c r="B2" s="221"/>
      <c r="C2" s="221"/>
      <c r="D2" s="221"/>
      <c r="E2" s="221"/>
      <c r="F2" s="221"/>
    </row>
    <row r="3" spans="1:6" s="223" customFormat="1" x14ac:dyDescent="0.3">
      <c r="A3" s="222"/>
      <c r="B3" s="260" t="s">
        <v>60</v>
      </c>
      <c r="C3" s="258" t="s">
        <v>61</v>
      </c>
      <c r="D3" s="259"/>
      <c r="E3" s="258" t="s">
        <v>62</v>
      </c>
      <c r="F3" s="259"/>
    </row>
    <row r="4" spans="1:6" s="223" customFormat="1" x14ac:dyDescent="0.3">
      <c r="A4" s="224"/>
      <c r="B4" s="261"/>
      <c r="C4" s="225" t="s">
        <v>17</v>
      </c>
      <c r="D4" s="225" t="s">
        <v>38</v>
      </c>
      <c r="E4" s="225" t="s">
        <v>17</v>
      </c>
      <c r="F4" s="225" t="s">
        <v>38</v>
      </c>
    </row>
    <row r="5" spans="1:6" x14ac:dyDescent="0.3">
      <c r="A5" s="226" t="s">
        <v>294</v>
      </c>
      <c r="B5" s="225" t="s">
        <v>63</v>
      </c>
      <c r="C5" s="227">
        <v>50.07</v>
      </c>
      <c r="D5" s="227">
        <v>30.91</v>
      </c>
      <c r="E5" s="228">
        <v>3.48</v>
      </c>
      <c r="F5" s="228">
        <v>2.15</v>
      </c>
    </row>
    <row r="6" spans="1:6" x14ac:dyDescent="0.3">
      <c r="A6" s="226" t="s">
        <v>295</v>
      </c>
      <c r="B6" s="225" t="s">
        <v>64</v>
      </c>
      <c r="C6" s="227">
        <v>15.84</v>
      </c>
      <c r="D6" s="227">
        <v>15.84</v>
      </c>
      <c r="E6" s="228">
        <v>1.08</v>
      </c>
      <c r="F6" s="228">
        <v>1.08</v>
      </c>
    </row>
    <row r="7" spans="1:6" x14ac:dyDescent="0.3">
      <c r="A7" s="226" t="s">
        <v>104</v>
      </c>
      <c r="B7" s="225" t="s">
        <v>65</v>
      </c>
      <c r="C7" s="227">
        <v>21.04</v>
      </c>
      <c r="D7" s="227">
        <v>20.82</v>
      </c>
      <c r="E7" s="228">
        <v>1.45</v>
      </c>
      <c r="F7" s="227">
        <v>1.44</v>
      </c>
    </row>
    <row r="8" spans="1:6" x14ac:dyDescent="0.3">
      <c r="A8" s="226" t="s">
        <v>102</v>
      </c>
      <c r="B8" s="225" t="s">
        <v>66</v>
      </c>
      <c r="C8" s="227">
        <v>30.91</v>
      </c>
      <c r="D8" s="227">
        <v>26.68</v>
      </c>
      <c r="E8" s="228">
        <v>2.13</v>
      </c>
      <c r="F8" s="227">
        <v>1.84</v>
      </c>
    </row>
    <row r="9" spans="1:6" x14ac:dyDescent="0.3">
      <c r="A9" s="226" t="s">
        <v>91</v>
      </c>
      <c r="B9" s="225" t="s">
        <v>67</v>
      </c>
      <c r="C9" s="227">
        <v>40.83</v>
      </c>
      <c r="D9" s="227">
        <v>29.77</v>
      </c>
      <c r="E9" s="228">
        <v>2.83</v>
      </c>
      <c r="F9" s="228">
        <v>2.0699999999999998</v>
      </c>
    </row>
    <row r="10" spans="1:6" x14ac:dyDescent="0.3">
      <c r="A10" s="226" t="s">
        <v>296</v>
      </c>
      <c r="B10" s="225" t="s">
        <v>68</v>
      </c>
      <c r="C10" s="227">
        <v>21.7</v>
      </c>
      <c r="D10" s="227">
        <v>13.4</v>
      </c>
      <c r="E10" s="228">
        <v>1.53</v>
      </c>
      <c r="F10" s="227">
        <v>0.95</v>
      </c>
    </row>
    <row r="11" spans="1:6" x14ac:dyDescent="0.3">
      <c r="A11" s="226" t="s">
        <v>297</v>
      </c>
      <c r="B11" s="225" t="s">
        <v>69</v>
      </c>
      <c r="C11" s="227">
        <v>10.85</v>
      </c>
      <c r="D11" s="227">
        <v>6.7</v>
      </c>
      <c r="E11" s="228">
        <v>0.78</v>
      </c>
      <c r="F11" s="227">
        <v>0.49</v>
      </c>
    </row>
    <row r="12" spans="1:6" x14ac:dyDescent="0.3">
      <c r="A12" s="226" t="s">
        <v>298</v>
      </c>
      <c r="B12" s="225" t="s">
        <v>70</v>
      </c>
      <c r="C12" s="227">
        <v>6.87</v>
      </c>
      <c r="D12" s="228">
        <v>6.87</v>
      </c>
      <c r="E12" s="228">
        <v>0.52</v>
      </c>
      <c r="F12" s="228">
        <v>0.52</v>
      </c>
    </row>
    <row r="13" spans="1:6" x14ac:dyDescent="0.3">
      <c r="A13" s="226" t="s">
        <v>299</v>
      </c>
      <c r="B13" s="225" t="s">
        <v>71</v>
      </c>
      <c r="C13" s="227">
        <v>3.44</v>
      </c>
      <c r="D13" s="228">
        <v>3.44</v>
      </c>
      <c r="E13" s="228">
        <v>0.28999999999999998</v>
      </c>
      <c r="F13" s="228">
        <v>0.28999999999999998</v>
      </c>
    </row>
    <row r="14" spans="1:6" x14ac:dyDescent="0.3">
      <c r="A14" s="226" t="s">
        <v>300</v>
      </c>
      <c r="B14" s="225" t="s">
        <v>72</v>
      </c>
      <c r="C14" s="227">
        <v>9.1199999999999992</v>
      </c>
      <c r="D14" s="228">
        <v>9.02</v>
      </c>
      <c r="E14" s="228">
        <v>0.67</v>
      </c>
      <c r="F14" s="228">
        <v>0.67</v>
      </c>
    </row>
    <row r="15" spans="1:6" x14ac:dyDescent="0.3">
      <c r="A15" s="226" t="s">
        <v>301</v>
      </c>
      <c r="B15" s="225" t="s">
        <v>73</v>
      </c>
      <c r="C15" s="227">
        <v>4.5599999999999996</v>
      </c>
      <c r="D15" s="228">
        <v>4.51</v>
      </c>
      <c r="E15" s="228">
        <v>0.4</v>
      </c>
      <c r="F15" s="228">
        <v>0.4</v>
      </c>
    </row>
    <row r="16" spans="1:6" x14ac:dyDescent="0.3">
      <c r="A16" s="226" t="s">
        <v>302</v>
      </c>
      <c r="B16" s="225" t="s">
        <v>74</v>
      </c>
      <c r="C16" s="227">
        <v>13.4</v>
      </c>
      <c r="D16" s="228">
        <v>11.56</v>
      </c>
      <c r="E16" s="228">
        <v>0.93</v>
      </c>
      <c r="F16" s="228">
        <v>0.81</v>
      </c>
    </row>
    <row r="17" spans="1:6" x14ac:dyDescent="0.3">
      <c r="A17" s="226" t="s">
        <v>303</v>
      </c>
      <c r="B17" s="225" t="s">
        <v>75</v>
      </c>
      <c r="C17" s="227">
        <v>6.7</v>
      </c>
      <c r="D17" s="228">
        <v>5.78</v>
      </c>
      <c r="E17" s="228">
        <v>0.54</v>
      </c>
      <c r="F17" s="228">
        <v>0.47</v>
      </c>
    </row>
    <row r="18" spans="1:6" x14ac:dyDescent="0.3">
      <c r="A18" s="226" t="s">
        <v>304</v>
      </c>
      <c r="B18" s="225" t="s">
        <v>76</v>
      </c>
      <c r="C18" s="227">
        <v>17.690000000000001</v>
      </c>
      <c r="D18" s="228">
        <v>12.9</v>
      </c>
      <c r="E18" s="228">
        <v>1.26</v>
      </c>
      <c r="F18" s="228">
        <v>0.92</v>
      </c>
    </row>
    <row r="19" spans="1:6" x14ac:dyDescent="0.3">
      <c r="A19" s="226" t="s">
        <v>305</v>
      </c>
      <c r="B19" s="225" t="s">
        <v>77</v>
      </c>
      <c r="C19" s="227">
        <v>8.85</v>
      </c>
      <c r="D19" s="228">
        <v>6.45</v>
      </c>
      <c r="E19" s="228">
        <v>0.71</v>
      </c>
      <c r="F19" s="228">
        <v>0.52</v>
      </c>
    </row>
    <row r="20" spans="1:6" x14ac:dyDescent="0.3">
      <c r="A20" s="229" t="s">
        <v>306</v>
      </c>
      <c r="B20" s="225" t="s">
        <v>78</v>
      </c>
      <c r="C20" s="227">
        <v>52.08</v>
      </c>
      <c r="D20" s="228">
        <f>C20</f>
        <v>52.08</v>
      </c>
      <c r="E20" s="228">
        <v>3.67</v>
      </c>
      <c r="F20" s="228">
        <f>E20</f>
        <v>3.67</v>
      </c>
    </row>
    <row r="21" spans="1:6" x14ac:dyDescent="0.3">
      <c r="E21" s="231"/>
      <c r="F21" s="231"/>
    </row>
  </sheetData>
  <mergeCells count="3">
    <mergeCell ref="C3:D3"/>
    <mergeCell ref="E3:F3"/>
    <mergeCell ref="B3:B4"/>
  </mergeCells>
  <pageMargins left="0.98425196850393704" right="0.74803149606299213" top="0.98425196850393704" bottom="0.98425196850393704" header="0" footer="0.39370078740157483"/>
  <pageSetup paperSize="9" orientation="portrait" r:id="rId1"/>
  <headerFooter alignWithMargins="0">
    <oddFooter>&amp;RNòmines 01/02/23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zoomScaleNormal="100" workbookViewId="0">
      <selection activeCell="D7" sqref="D7"/>
    </sheetView>
  </sheetViews>
  <sheetFormatPr defaultColWidth="14.5546875" defaultRowHeight="13.8" x14ac:dyDescent="0.25"/>
  <cols>
    <col min="1" max="1" width="4.5546875" style="123" bestFit="1" customWidth="1"/>
    <col min="2" max="2" width="11.5546875" style="122" customWidth="1"/>
    <col min="3" max="16384" width="14.5546875" style="122"/>
  </cols>
  <sheetData>
    <row r="1" spans="1:4" s="4" customFormat="1" ht="20.100000000000001" customHeight="1" x14ac:dyDescent="0.25">
      <c r="A1" s="16" t="s">
        <v>79</v>
      </c>
      <c r="B1" s="3"/>
      <c r="C1" s="3"/>
    </row>
    <row r="2" spans="1:4" s="4" customFormat="1" ht="20.100000000000001" customHeight="1" x14ac:dyDescent="0.25">
      <c r="A2" s="12"/>
      <c r="B2" s="3"/>
      <c r="C2" s="3"/>
    </row>
    <row r="3" spans="1:4" s="123" customFormat="1" x14ac:dyDescent="0.25">
      <c r="A3" s="128"/>
      <c r="B3" s="129">
        <v>2023</v>
      </c>
      <c r="C3" s="126"/>
    </row>
    <row r="4" spans="1:4" s="123" customFormat="1" x14ac:dyDescent="0.25">
      <c r="A4" s="130"/>
      <c r="B4" s="131"/>
      <c r="C4" s="126"/>
    </row>
    <row r="5" spans="1:4" x14ac:dyDescent="0.25">
      <c r="A5" s="132" t="s">
        <v>82</v>
      </c>
      <c r="B5" s="127">
        <v>120.82000000000001</v>
      </c>
      <c r="C5" s="125"/>
      <c r="D5" s="198"/>
    </row>
    <row r="6" spans="1:4" x14ac:dyDescent="0.25">
      <c r="A6" s="132" t="s">
        <v>83</v>
      </c>
      <c r="B6" s="127">
        <v>127.07000000000001</v>
      </c>
      <c r="C6" s="125"/>
    </row>
    <row r="7" spans="1:4" x14ac:dyDescent="0.25">
      <c r="A7" s="132" t="s">
        <v>84</v>
      </c>
      <c r="B7" s="127">
        <v>144.06</v>
      </c>
      <c r="C7" s="125"/>
    </row>
    <row r="8" spans="1:4" x14ac:dyDescent="0.25">
      <c r="A8" s="132" t="s">
        <v>85</v>
      </c>
      <c r="B8" s="127">
        <v>155.98999999999998</v>
      </c>
      <c r="C8" s="125"/>
    </row>
    <row r="9" spans="1:4" x14ac:dyDescent="0.25">
      <c r="A9" s="131" t="s">
        <v>86</v>
      </c>
      <c r="B9" s="127">
        <v>136.56</v>
      </c>
      <c r="C9" s="125"/>
    </row>
    <row r="10" spans="1:4" x14ac:dyDescent="0.25">
      <c r="A10" s="126"/>
      <c r="B10" s="125"/>
      <c r="C10" s="125"/>
    </row>
    <row r="11" spans="1:4" x14ac:dyDescent="0.25">
      <c r="A11" s="126"/>
      <c r="B11" s="125"/>
      <c r="C11" s="125"/>
    </row>
    <row r="12" spans="1:4" x14ac:dyDescent="0.25">
      <c r="A12" s="126"/>
      <c r="B12" s="126"/>
      <c r="C12" s="125"/>
    </row>
    <row r="13" spans="1:4" x14ac:dyDescent="0.25">
      <c r="A13" s="126"/>
      <c r="B13" s="125"/>
      <c r="C13" s="125"/>
    </row>
    <row r="14" spans="1:4" x14ac:dyDescent="0.25">
      <c r="A14" s="125"/>
      <c r="B14" s="133"/>
      <c r="C14" s="125"/>
    </row>
    <row r="15" spans="1:4" x14ac:dyDescent="0.25">
      <c r="A15" s="125"/>
      <c r="B15" s="133"/>
      <c r="C15" s="125"/>
    </row>
    <row r="16" spans="1:4" x14ac:dyDescent="0.25">
      <c r="A16" s="125"/>
      <c r="B16" s="133"/>
      <c r="C16" s="125"/>
    </row>
    <row r="17" spans="1:3" x14ac:dyDescent="0.25">
      <c r="A17" s="125"/>
      <c r="B17" s="133"/>
      <c r="C17" s="125"/>
    </row>
    <row r="18" spans="1:3" x14ac:dyDescent="0.25">
      <c r="A18" s="125"/>
      <c r="B18" s="133"/>
      <c r="C18" s="125"/>
    </row>
    <row r="19" spans="1:3" x14ac:dyDescent="0.25">
      <c r="A19" s="125"/>
      <c r="B19" s="125"/>
      <c r="C19" s="125"/>
    </row>
    <row r="20" spans="1:3" x14ac:dyDescent="0.25">
      <c r="A20" s="126"/>
      <c r="B20" s="125"/>
      <c r="C20" s="125"/>
    </row>
    <row r="21" spans="1:3" x14ac:dyDescent="0.25">
      <c r="A21" s="126"/>
      <c r="B21" s="125"/>
      <c r="C21" s="125"/>
    </row>
    <row r="22" spans="1:3" x14ac:dyDescent="0.25">
      <c r="A22" s="126"/>
      <c r="B22" s="125"/>
      <c r="C22" s="125"/>
    </row>
    <row r="23" spans="1:3" x14ac:dyDescent="0.25">
      <c r="A23" s="126"/>
      <c r="B23" s="125"/>
      <c r="C23" s="125"/>
    </row>
    <row r="24" spans="1:3" x14ac:dyDescent="0.25">
      <c r="A24" s="126"/>
      <c r="B24" s="125"/>
      <c r="C24" s="125"/>
    </row>
    <row r="25" spans="1:3" x14ac:dyDescent="0.25">
      <c r="A25" s="126"/>
      <c r="B25" s="125"/>
      <c r="C25" s="125"/>
    </row>
  </sheetData>
  <pageMargins left="0.98425196850393704" right="0.39370078740157483" top="0.98425196850393704" bottom="0.39370078740157483" header="0" footer="0.39370078740157483"/>
  <pageSetup paperSize="9" orientation="landscape" r:id="rId1"/>
  <headerFooter>
    <oddFooter>&amp;RNòmines 01/02/23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48"/>
  <sheetViews>
    <sheetView topLeftCell="A25" zoomScaleNormal="100" workbookViewId="0">
      <selection activeCell="I1" sqref="I1:I1048576"/>
    </sheetView>
  </sheetViews>
  <sheetFormatPr defaultColWidth="11.44140625" defaultRowHeight="13.8" x14ac:dyDescent="0.25"/>
  <cols>
    <col min="1" max="1" width="8.5546875" style="4" customWidth="1"/>
    <col min="2" max="2" width="3.44140625" style="4" bestFit="1" customWidth="1"/>
    <col min="3" max="3" width="8.5546875" style="4" customWidth="1"/>
    <col min="4" max="4" width="4.5546875" style="4" customWidth="1"/>
    <col min="5" max="5" width="10.5546875" style="4" customWidth="1"/>
    <col min="6" max="6" width="4.5546875" style="4" customWidth="1"/>
    <col min="7" max="7" width="38.44140625" style="4" bestFit="1" customWidth="1"/>
    <col min="8" max="8" width="5.5546875" style="4" customWidth="1"/>
    <col min="9" max="9" width="11.44140625" style="4"/>
    <col min="10" max="11" width="0" style="4" hidden="1" customWidth="1"/>
    <col min="12" max="16384" width="11.44140625" style="4"/>
  </cols>
  <sheetData>
    <row r="1" spans="1:28" ht="31.5" customHeight="1" x14ac:dyDescent="0.25">
      <c r="A1" s="16" t="s">
        <v>87</v>
      </c>
      <c r="B1" s="18"/>
      <c r="C1" s="18"/>
      <c r="D1" s="18"/>
      <c r="E1" s="18"/>
      <c r="F1" s="18"/>
      <c r="G1" s="18"/>
      <c r="H1" s="18"/>
    </row>
    <row r="2" spans="1:28" ht="15" customHeight="1" x14ac:dyDescent="0.25">
      <c r="A2" s="18"/>
      <c r="B2" s="18"/>
      <c r="C2" s="18"/>
      <c r="D2" s="18"/>
      <c r="E2" s="18"/>
      <c r="F2" s="18"/>
      <c r="G2" s="18"/>
      <c r="H2" s="18"/>
    </row>
    <row r="3" spans="1:28" s="19" customFormat="1" ht="15" customHeight="1" x14ac:dyDescent="0.25">
      <c r="A3" s="117"/>
      <c r="B3" s="134" t="s">
        <v>60</v>
      </c>
      <c r="C3" s="257" t="s">
        <v>17</v>
      </c>
      <c r="D3" s="257"/>
      <c r="E3" s="257" t="s">
        <v>39</v>
      </c>
      <c r="F3" s="257"/>
      <c r="G3" s="117"/>
      <c r="H3" s="117"/>
      <c r="I3" s="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" customHeight="1" x14ac:dyDescent="0.25"/>
    <row r="5" spans="1:28" x14ac:dyDescent="0.25">
      <c r="A5" s="17" t="s">
        <v>88</v>
      </c>
      <c r="B5" s="17"/>
      <c r="C5" s="17"/>
      <c r="D5" s="17"/>
      <c r="E5" s="17"/>
      <c r="F5" s="17"/>
      <c r="G5" s="17"/>
      <c r="H5" s="12"/>
      <c r="J5" s="12">
        <v>2016</v>
      </c>
      <c r="K5" s="20">
        <v>0.01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7.5" customHeight="1" x14ac:dyDescent="0.25">
      <c r="A6" s="12"/>
      <c r="B6" s="12"/>
      <c r="C6" s="12"/>
      <c r="D6" s="12"/>
      <c r="E6" s="12"/>
      <c r="F6" s="12"/>
      <c r="G6" s="3"/>
      <c r="H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11" customFormat="1" ht="21" customHeight="1" x14ac:dyDescent="0.25">
      <c r="A7" s="135"/>
      <c r="B7" s="136" t="s">
        <v>89</v>
      </c>
      <c r="C7" s="15">
        <v>34.94</v>
      </c>
      <c r="D7" s="114" t="s">
        <v>43</v>
      </c>
      <c r="E7" s="15">
        <v>419.28</v>
      </c>
      <c r="F7" s="114" t="s">
        <v>43</v>
      </c>
      <c r="G7" s="3" t="s">
        <v>90</v>
      </c>
      <c r="H7" s="3"/>
      <c r="I7" s="15"/>
      <c r="J7" s="7">
        <v>356.76</v>
      </c>
      <c r="K7" s="14">
        <v>30.03</v>
      </c>
      <c r="L7" s="9"/>
      <c r="M7" s="9"/>
      <c r="N7" s="1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11" customFormat="1" ht="21" customHeight="1" x14ac:dyDescent="0.25">
      <c r="A8" s="137" t="s">
        <v>49</v>
      </c>
      <c r="B8" s="136" t="s">
        <v>91</v>
      </c>
      <c r="C8" s="15">
        <v>87.18</v>
      </c>
      <c r="D8" s="114" t="s">
        <v>43</v>
      </c>
      <c r="E8" s="15">
        <v>1046.1600000000001</v>
      </c>
      <c r="F8" s="114" t="s">
        <v>43</v>
      </c>
      <c r="G8" s="3" t="s">
        <v>92</v>
      </c>
      <c r="H8" s="3"/>
      <c r="I8" s="15"/>
      <c r="J8" s="7">
        <v>891.48</v>
      </c>
      <c r="K8" s="14">
        <v>75.040000000000006</v>
      </c>
      <c r="L8" s="9"/>
      <c r="M8" s="9"/>
      <c r="N8" s="1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1" customFormat="1" ht="21" customHeight="1" x14ac:dyDescent="0.25">
      <c r="A9" s="138"/>
      <c r="B9" s="136" t="s">
        <v>93</v>
      </c>
      <c r="C9" s="15">
        <v>131.63999999999999</v>
      </c>
      <c r="D9" s="114" t="s">
        <v>43</v>
      </c>
      <c r="E9" s="15">
        <v>1579.6799999999998</v>
      </c>
      <c r="F9" s="114" t="s">
        <v>43</v>
      </c>
      <c r="G9" s="3" t="s">
        <v>94</v>
      </c>
      <c r="H9" s="3"/>
      <c r="I9" s="15"/>
      <c r="J9" s="7">
        <v>1346.16</v>
      </c>
      <c r="K9" s="14">
        <v>113.31</v>
      </c>
      <c r="L9" s="9"/>
      <c r="M9" s="9"/>
      <c r="N9" s="1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11" customFormat="1" ht="21" customHeight="1" x14ac:dyDescent="0.25">
      <c r="A10" s="138"/>
      <c r="B10" s="136" t="s">
        <v>95</v>
      </c>
      <c r="C10" s="15">
        <v>175.5</v>
      </c>
      <c r="D10" s="114" t="s">
        <v>43</v>
      </c>
      <c r="E10" s="15">
        <v>2106</v>
      </c>
      <c r="F10" s="114" t="s">
        <v>43</v>
      </c>
      <c r="G10" s="3" t="s">
        <v>96</v>
      </c>
      <c r="H10" s="3"/>
      <c r="I10" s="15"/>
      <c r="J10" s="7">
        <v>1794.84</v>
      </c>
      <c r="K10" s="14">
        <v>151.07</v>
      </c>
      <c r="L10" s="9"/>
      <c r="M10" s="9"/>
      <c r="N10" s="1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11" customFormat="1" ht="7.5" customHeight="1" x14ac:dyDescent="0.25">
      <c r="A11" s="134"/>
      <c r="B11" s="136"/>
      <c r="C11" s="15"/>
      <c r="D11" s="114"/>
      <c r="E11" s="15"/>
      <c r="F11" s="114"/>
      <c r="G11" s="3"/>
      <c r="H11" s="3"/>
      <c r="I11" s="15"/>
      <c r="J11" s="7"/>
      <c r="K11" s="14"/>
      <c r="L11" s="9"/>
      <c r="M11" s="9"/>
      <c r="N11" s="1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11" customFormat="1" ht="21" customHeight="1" x14ac:dyDescent="0.25">
      <c r="A12" s="135"/>
      <c r="B12" s="136" t="s">
        <v>97</v>
      </c>
      <c r="C12" s="15">
        <v>28.310000000000002</v>
      </c>
      <c r="D12" s="114" t="s">
        <v>43</v>
      </c>
      <c r="E12" s="15">
        <v>339.72</v>
      </c>
      <c r="F12" s="114" t="s">
        <v>43</v>
      </c>
      <c r="G12" s="3" t="s">
        <v>90</v>
      </c>
      <c r="H12" s="3"/>
      <c r="I12" s="15"/>
      <c r="J12" s="7">
        <v>289.08</v>
      </c>
      <c r="K12" s="14">
        <v>24.34</v>
      </c>
      <c r="L12" s="9"/>
      <c r="M12" s="9"/>
      <c r="N12" s="1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11" customFormat="1" ht="21" customHeight="1" x14ac:dyDescent="0.25">
      <c r="A13" s="137" t="s">
        <v>50</v>
      </c>
      <c r="B13" s="136" t="s">
        <v>98</v>
      </c>
      <c r="C13" s="15">
        <v>70.63000000000001</v>
      </c>
      <c r="D13" s="114" t="s">
        <v>43</v>
      </c>
      <c r="E13" s="15">
        <v>847.56000000000017</v>
      </c>
      <c r="F13" s="114" t="s">
        <v>43</v>
      </c>
      <c r="G13" s="3" t="s">
        <v>92</v>
      </c>
      <c r="H13" s="3"/>
      <c r="I13" s="15"/>
      <c r="J13" s="7">
        <v>722.16</v>
      </c>
      <c r="K13" s="14">
        <v>60.79</v>
      </c>
      <c r="L13" s="9"/>
      <c r="M13" s="9"/>
      <c r="N13" s="1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11" customFormat="1" ht="21" customHeight="1" x14ac:dyDescent="0.25">
      <c r="A14" s="138"/>
      <c r="B14" s="136" t="s">
        <v>99</v>
      </c>
      <c r="C14" s="15">
        <v>106.60000000000001</v>
      </c>
      <c r="D14" s="114" t="s">
        <v>43</v>
      </c>
      <c r="E14" s="15">
        <v>1279.2</v>
      </c>
      <c r="F14" s="114" t="s">
        <v>43</v>
      </c>
      <c r="G14" s="3" t="s">
        <v>94</v>
      </c>
      <c r="H14" s="3"/>
      <c r="I14" s="15"/>
      <c r="J14" s="7">
        <v>1090.1999999999998</v>
      </c>
      <c r="K14" s="14">
        <v>91.76</v>
      </c>
      <c r="L14" s="9"/>
      <c r="M14" s="9"/>
      <c r="N14" s="1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11" customFormat="1" ht="21" customHeight="1" x14ac:dyDescent="0.25">
      <c r="A15" s="138"/>
      <c r="B15" s="136" t="s">
        <v>100</v>
      </c>
      <c r="C15" s="15">
        <v>142.14999999999998</v>
      </c>
      <c r="D15" s="114" t="s">
        <v>43</v>
      </c>
      <c r="E15" s="15">
        <v>1705.7999999999997</v>
      </c>
      <c r="F15" s="114" t="s">
        <v>43</v>
      </c>
      <c r="G15" s="3" t="s">
        <v>96</v>
      </c>
      <c r="H15" s="3"/>
      <c r="I15" s="15"/>
      <c r="J15" s="7">
        <v>1453.8000000000002</v>
      </c>
      <c r="K15" s="14">
        <v>122.37</v>
      </c>
      <c r="L15" s="9"/>
      <c r="M15" s="9"/>
      <c r="N15" s="1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11" customFormat="1" ht="7.5" customHeight="1" x14ac:dyDescent="0.25">
      <c r="A16" s="134"/>
      <c r="B16" s="136"/>
      <c r="C16" s="15"/>
      <c r="D16" s="114"/>
      <c r="E16" s="15"/>
      <c r="F16" s="114"/>
      <c r="G16" s="3"/>
      <c r="H16" s="3"/>
      <c r="I16" s="15"/>
      <c r="J16" s="7"/>
      <c r="K16" s="14"/>
      <c r="L16" s="9"/>
      <c r="M16" s="9"/>
      <c r="N16" s="1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11" customFormat="1" ht="21" customHeight="1" x14ac:dyDescent="0.25">
      <c r="A17" s="4"/>
      <c r="B17" s="139" t="s">
        <v>101</v>
      </c>
      <c r="C17" s="15">
        <v>23.950000000000003</v>
      </c>
      <c r="D17" s="114" t="s">
        <v>43</v>
      </c>
      <c r="E17" s="15">
        <v>287.40000000000003</v>
      </c>
      <c r="F17" s="114" t="s">
        <v>43</v>
      </c>
      <c r="G17" s="3" t="s">
        <v>90</v>
      </c>
      <c r="H17" s="3"/>
      <c r="I17" s="15"/>
      <c r="J17" s="7">
        <v>244.68</v>
      </c>
      <c r="K17" s="14">
        <v>20.6</v>
      </c>
      <c r="L17" s="9"/>
      <c r="M17" s="9"/>
      <c r="N17" s="1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1" customFormat="1" ht="21" customHeight="1" x14ac:dyDescent="0.25">
      <c r="A18" s="4"/>
      <c r="B18" s="139" t="s">
        <v>102</v>
      </c>
      <c r="C18" s="15">
        <v>59.78</v>
      </c>
      <c r="D18" s="114" t="s">
        <v>43</v>
      </c>
      <c r="E18" s="15">
        <v>717.36</v>
      </c>
      <c r="F18" s="114" t="s">
        <v>43</v>
      </c>
      <c r="G18" s="3" t="s">
        <v>103</v>
      </c>
      <c r="H18" s="3"/>
      <c r="I18" s="15"/>
      <c r="J18" s="7">
        <v>611.16</v>
      </c>
      <c r="K18" s="14">
        <v>51.44</v>
      </c>
      <c r="L18" s="9"/>
      <c r="M18" s="9"/>
      <c r="N18" s="1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11" customFormat="1" ht="21" customHeight="1" x14ac:dyDescent="0.25">
      <c r="A19" s="117" t="s">
        <v>51</v>
      </c>
      <c r="B19" s="139" t="s">
        <v>104</v>
      </c>
      <c r="C19" s="15">
        <v>63.08</v>
      </c>
      <c r="D19" s="114" t="s">
        <v>43</v>
      </c>
      <c r="E19" s="15">
        <v>756.96</v>
      </c>
      <c r="F19" s="114" t="s">
        <v>43</v>
      </c>
      <c r="G19" s="3" t="s">
        <v>105</v>
      </c>
      <c r="H19" s="3"/>
      <c r="I19" s="15"/>
      <c r="J19" s="7">
        <v>644.88</v>
      </c>
      <c r="K19" s="14">
        <v>54.28</v>
      </c>
      <c r="L19" s="9"/>
      <c r="M19" s="9"/>
      <c r="N19" s="1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11" customFormat="1" ht="21" customHeight="1" x14ac:dyDescent="0.25">
      <c r="A20" s="134"/>
      <c r="B20" s="139" t="s">
        <v>106</v>
      </c>
      <c r="C20" s="15">
        <v>95.240000000000009</v>
      </c>
      <c r="D20" s="114" t="s">
        <v>43</v>
      </c>
      <c r="E20" s="15">
        <v>1142.8800000000001</v>
      </c>
      <c r="F20" s="114" t="s">
        <v>43</v>
      </c>
      <c r="G20" s="3" t="s">
        <v>94</v>
      </c>
      <c r="H20" s="3"/>
      <c r="I20" s="15"/>
      <c r="J20" s="7">
        <v>973.92</v>
      </c>
      <c r="K20" s="14">
        <v>81.98</v>
      </c>
      <c r="L20" s="9"/>
      <c r="M20" s="9"/>
      <c r="N20" s="1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11" customFormat="1" ht="21" customHeight="1" x14ac:dyDescent="0.25">
      <c r="A21" s="134"/>
      <c r="B21" s="139" t="s">
        <v>107</v>
      </c>
      <c r="C21" s="15">
        <v>126.99000000000001</v>
      </c>
      <c r="D21" s="114" t="s">
        <v>43</v>
      </c>
      <c r="E21" s="15">
        <v>1523.88</v>
      </c>
      <c r="F21" s="114" t="s">
        <v>43</v>
      </c>
      <c r="G21" s="3" t="s">
        <v>96</v>
      </c>
      <c r="H21" s="3"/>
      <c r="I21" s="15"/>
      <c r="J21" s="7">
        <v>1298.76</v>
      </c>
      <c r="K21" s="14">
        <v>109.32000000000001</v>
      </c>
      <c r="L21" s="9"/>
      <c r="M21" s="9"/>
      <c r="N21" s="1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21" customHeight="1" x14ac:dyDescent="0.25">
      <c r="C22" s="15"/>
      <c r="E22" s="15"/>
      <c r="I22" s="15"/>
      <c r="J22" s="9"/>
      <c r="K22" s="14"/>
    </row>
    <row r="23" spans="1:28" x14ac:dyDescent="0.25">
      <c r="A23" s="17" t="s">
        <v>108</v>
      </c>
      <c r="B23" s="17"/>
      <c r="C23" s="15"/>
      <c r="D23" s="17"/>
      <c r="E23" s="15"/>
      <c r="F23" s="17"/>
      <c r="G23" s="17"/>
      <c r="H23" s="12"/>
      <c r="I23" s="15"/>
      <c r="J23" s="9"/>
      <c r="K23" s="1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7.5" customHeight="1" x14ac:dyDescent="0.25">
      <c r="A24" s="12"/>
      <c r="B24" s="12"/>
      <c r="C24" s="15"/>
      <c r="D24" s="12"/>
      <c r="E24" s="15"/>
      <c r="F24" s="12"/>
      <c r="G24" s="3"/>
      <c r="H24" s="3"/>
      <c r="I24" s="15"/>
      <c r="J24" s="9"/>
      <c r="K24" s="1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11" customFormat="1" ht="21" customHeight="1" x14ac:dyDescent="0.25">
      <c r="A25" s="137" t="s">
        <v>109</v>
      </c>
      <c r="B25" s="136" t="s">
        <v>91</v>
      </c>
      <c r="C25" s="15">
        <v>87.18</v>
      </c>
      <c r="D25" s="114" t="s">
        <v>43</v>
      </c>
      <c r="E25" s="15">
        <v>1046.1600000000001</v>
      </c>
      <c r="F25" s="114" t="s">
        <v>43</v>
      </c>
      <c r="G25" s="3" t="s">
        <v>110</v>
      </c>
      <c r="H25" s="3"/>
      <c r="I25" s="15"/>
      <c r="J25" s="21">
        <v>891.48</v>
      </c>
      <c r="K25" s="14">
        <v>75.040000000000006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11" customFormat="1" ht="21" customHeight="1" x14ac:dyDescent="0.25">
      <c r="A26" s="137" t="s">
        <v>49</v>
      </c>
      <c r="B26" s="136" t="s">
        <v>93</v>
      </c>
      <c r="C26" s="15">
        <v>131.63999999999999</v>
      </c>
      <c r="D26" s="114" t="s">
        <v>43</v>
      </c>
      <c r="E26" s="15">
        <v>1579.6799999999998</v>
      </c>
      <c r="F26" s="114" t="s">
        <v>43</v>
      </c>
      <c r="G26" s="3" t="s">
        <v>94</v>
      </c>
      <c r="H26" s="3"/>
      <c r="I26" s="15"/>
      <c r="J26" s="21">
        <v>1346.16</v>
      </c>
      <c r="K26" s="14">
        <v>113.31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s="11" customFormat="1" ht="21" customHeight="1" x14ac:dyDescent="0.25">
      <c r="A27" s="138"/>
      <c r="B27" s="136" t="s">
        <v>95</v>
      </c>
      <c r="C27" s="15">
        <v>175.5</v>
      </c>
      <c r="D27" s="114" t="s">
        <v>43</v>
      </c>
      <c r="E27" s="15">
        <v>2106</v>
      </c>
      <c r="F27" s="114" t="s">
        <v>43</v>
      </c>
      <c r="G27" s="3" t="s">
        <v>96</v>
      </c>
      <c r="H27" s="3"/>
      <c r="I27" s="15"/>
      <c r="J27" s="21">
        <v>1794.84</v>
      </c>
      <c r="K27" s="14">
        <v>151.07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s="11" customFormat="1" ht="7.5" customHeight="1" x14ac:dyDescent="0.25">
      <c r="A28" s="134"/>
      <c r="B28" s="136"/>
      <c r="C28" s="15"/>
      <c r="D28" s="114"/>
      <c r="E28" s="15"/>
      <c r="F28" s="114"/>
      <c r="G28" s="3"/>
      <c r="H28" s="3"/>
      <c r="I28" s="15"/>
      <c r="J28" s="21"/>
      <c r="K28" s="14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11" customFormat="1" ht="21" customHeight="1" x14ac:dyDescent="0.25">
      <c r="A29" s="4"/>
      <c r="B29" s="139" t="s">
        <v>98</v>
      </c>
      <c r="C29" s="15">
        <v>70.63000000000001</v>
      </c>
      <c r="D29" s="114" t="s">
        <v>43</v>
      </c>
      <c r="E29" s="15">
        <v>847.56000000000017</v>
      </c>
      <c r="F29" s="114" t="s">
        <v>43</v>
      </c>
      <c r="G29" s="3" t="s">
        <v>110</v>
      </c>
      <c r="H29" s="3"/>
      <c r="I29" s="15"/>
      <c r="J29" s="21">
        <v>722.16</v>
      </c>
      <c r="K29" s="14">
        <v>60.79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s="11" customFormat="1" ht="21" customHeight="1" x14ac:dyDescent="0.25">
      <c r="A30" s="117" t="s">
        <v>50</v>
      </c>
      <c r="B30" s="139" t="s">
        <v>99</v>
      </c>
      <c r="C30" s="15">
        <v>106.60000000000001</v>
      </c>
      <c r="D30" s="114" t="s">
        <v>43</v>
      </c>
      <c r="E30" s="15">
        <v>1279.2</v>
      </c>
      <c r="F30" s="114" t="s">
        <v>43</v>
      </c>
      <c r="G30" s="3" t="s">
        <v>94</v>
      </c>
      <c r="H30" s="3"/>
      <c r="I30" s="15"/>
      <c r="J30" s="21">
        <v>1090.1999999999998</v>
      </c>
      <c r="K30" s="14">
        <v>91.76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s="11" customFormat="1" ht="21" customHeight="1" x14ac:dyDescent="0.25">
      <c r="A31" s="134"/>
      <c r="B31" s="139" t="s">
        <v>100</v>
      </c>
      <c r="C31" s="15">
        <v>142.14999999999998</v>
      </c>
      <c r="D31" s="114" t="s">
        <v>43</v>
      </c>
      <c r="E31" s="15">
        <v>1705.7999999999997</v>
      </c>
      <c r="F31" s="114" t="s">
        <v>43</v>
      </c>
      <c r="G31" s="3" t="s">
        <v>96</v>
      </c>
      <c r="H31" s="3"/>
      <c r="I31" s="15"/>
      <c r="J31" s="21">
        <v>1453.8000000000002</v>
      </c>
      <c r="K31" s="14">
        <v>122.37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11" customFormat="1" ht="7.5" customHeight="1" x14ac:dyDescent="0.25">
      <c r="A32" s="134"/>
      <c r="B32" s="136"/>
      <c r="C32" s="15"/>
      <c r="D32" s="114"/>
      <c r="E32" s="15"/>
      <c r="F32" s="114"/>
      <c r="G32" s="3"/>
      <c r="H32" s="3"/>
      <c r="I32" s="15"/>
      <c r="J32" s="21"/>
      <c r="K32" s="14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11" customFormat="1" ht="21" customHeight="1" x14ac:dyDescent="0.25">
      <c r="A33" s="138"/>
      <c r="B33" s="136" t="s">
        <v>102</v>
      </c>
      <c r="C33" s="15">
        <v>59.78</v>
      </c>
      <c r="D33" s="114" t="s">
        <v>43</v>
      </c>
      <c r="E33" s="15">
        <v>717.36</v>
      </c>
      <c r="F33" s="114" t="s">
        <v>43</v>
      </c>
      <c r="G33" s="3" t="s">
        <v>111</v>
      </c>
      <c r="H33" s="3"/>
      <c r="I33" s="15"/>
      <c r="J33" s="21">
        <v>611.16</v>
      </c>
      <c r="K33" s="14">
        <v>51.44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11" customFormat="1" ht="21" customHeight="1" x14ac:dyDescent="0.25">
      <c r="A34" s="137" t="s">
        <v>51</v>
      </c>
      <c r="B34" s="136" t="s">
        <v>104</v>
      </c>
      <c r="C34" s="15">
        <v>63.08</v>
      </c>
      <c r="D34" s="114" t="s">
        <v>43</v>
      </c>
      <c r="E34" s="15">
        <v>756.96</v>
      </c>
      <c r="F34" s="114" t="s">
        <v>43</v>
      </c>
      <c r="G34" s="3" t="s">
        <v>105</v>
      </c>
      <c r="H34" s="3"/>
      <c r="I34" s="15"/>
      <c r="J34" s="21">
        <v>644.88</v>
      </c>
      <c r="K34" s="14">
        <v>54.28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11" customFormat="1" ht="21" customHeight="1" x14ac:dyDescent="0.25">
      <c r="A35" s="138"/>
      <c r="B35" s="136" t="s">
        <v>106</v>
      </c>
      <c r="C35" s="15">
        <v>95.240000000000009</v>
      </c>
      <c r="D35" s="114" t="s">
        <v>43</v>
      </c>
      <c r="E35" s="15">
        <v>1142.8800000000001</v>
      </c>
      <c r="F35" s="114" t="s">
        <v>43</v>
      </c>
      <c r="G35" s="3" t="s">
        <v>94</v>
      </c>
      <c r="H35" s="3"/>
      <c r="I35" s="15"/>
      <c r="J35" s="21">
        <v>973.92</v>
      </c>
      <c r="K35" s="14">
        <v>81.98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s="11" customFormat="1" ht="21" customHeight="1" x14ac:dyDescent="0.25">
      <c r="A36" s="138"/>
      <c r="B36" s="136" t="s">
        <v>107</v>
      </c>
      <c r="C36" s="15">
        <v>126.99000000000001</v>
      </c>
      <c r="D36" s="114" t="s">
        <v>43</v>
      </c>
      <c r="E36" s="15">
        <v>1523.88</v>
      </c>
      <c r="F36" s="114" t="s">
        <v>43</v>
      </c>
      <c r="G36" s="3" t="s">
        <v>96</v>
      </c>
      <c r="H36" s="3"/>
      <c r="I36" s="15"/>
      <c r="J36" s="21">
        <v>1298.76</v>
      </c>
      <c r="K36" s="14">
        <v>109.32000000000001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7.5" customHeight="1" x14ac:dyDescent="0.25">
      <c r="C37" s="14"/>
      <c r="D37" s="8"/>
      <c r="E37" s="14"/>
      <c r="F37" s="8"/>
      <c r="J37" s="21"/>
      <c r="K37" s="14"/>
    </row>
    <row r="38" spans="1:28" x14ac:dyDescent="0.25">
      <c r="D38" s="6"/>
      <c r="E38" s="6"/>
      <c r="F38" s="6"/>
    </row>
    <row r="39" spans="1:28" x14ac:dyDescent="0.25">
      <c r="D39" s="6"/>
      <c r="E39" s="6"/>
      <c r="F39" s="6"/>
    </row>
    <row r="40" spans="1:28" x14ac:dyDescent="0.25">
      <c r="D40" s="6"/>
      <c r="E40" s="6"/>
      <c r="F40" s="6"/>
    </row>
    <row r="41" spans="1:28" x14ac:dyDescent="0.25">
      <c r="D41" s="6"/>
      <c r="E41" s="6"/>
      <c r="F41" s="6"/>
    </row>
    <row r="42" spans="1:28" x14ac:dyDescent="0.25">
      <c r="D42" s="6"/>
      <c r="E42" s="6"/>
      <c r="F42" s="6"/>
    </row>
    <row r="43" spans="1:28" x14ac:dyDescent="0.25">
      <c r="D43" s="6"/>
      <c r="E43" s="6"/>
      <c r="F43" s="6"/>
    </row>
    <row r="44" spans="1:28" x14ac:dyDescent="0.25">
      <c r="D44" s="6"/>
      <c r="E44" s="6"/>
      <c r="F44" s="6"/>
    </row>
    <row r="45" spans="1:28" x14ac:dyDescent="0.25">
      <c r="D45" s="6"/>
      <c r="E45" s="6"/>
      <c r="F45" s="6"/>
    </row>
    <row r="46" spans="1:28" x14ac:dyDescent="0.25">
      <c r="D46" s="6"/>
      <c r="E46" s="6"/>
      <c r="F46" s="6"/>
    </row>
    <row r="47" spans="1:28" x14ac:dyDescent="0.25">
      <c r="D47" s="6"/>
      <c r="E47" s="6"/>
      <c r="F47" s="6"/>
    </row>
    <row r="48" spans="1:28" x14ac:dyDescent="0.25">
      <c r="D48" s="6"/>
      <c r="E48" s="6"/>
      <c r="F48" s="6"/>
    </row>
    <row r="49" spans="4:6" x14ac:dyDescent="0.25">
      <c r="D49" s="6"/>
      <c r="E49" s="6"/>
      <c r="F49" s="6"/>
    </row>
    <row r="50" spans="4:6" x14ac:dyDescent="0.25">
      <c r="D50" s="6"/>
      <c r="E50" s="6"/>
      <c r="F50" s="6"/>
    </row>
    <row r="51" spans="4:6" x14ac:dyDescent="0.25">
      <c r="D51" s="6"/>
      <c r="E51" s="6"/>
      <c r="F51" s="6"/>
    </row>
    <row r="52" spans="4:6" x14ac:dyDescent="0.25">
      <c r="D52" s="6"/>
      <c r="E52" s="6"/>
      <c r="F52" s="6"/>
    </row>
    <row r="53" spans="4:6" x14ac:dyDescent="0.25">
      <c r="D53" s="6"/>
      <c r="E53" s="6"/>
      <c r="F53" s="6"/>
    </row>
    <row r="54" spans="4:6" x14ac:dyDescent="0.25">
      <c r="D54" s="6"/>
      <c r="E54" s="6"/>
      <c r="F54" s="6"/>
    </row>
    <row r="55" spans="4:6" x14ac:dyDescent="0.25">
      <c r="D55" s="6"/>
      <c r="E55" s="6"/>
      <c r="F55" s="6"/>
    </row>
    <row r="56" spans="4:6" x14ac:dyDescent="0.25">
      <c r="D56" s="6"/>
      <c r="E56" s="6"/>
      <c r="F56" s="6"/>
    </row>
    <row r="57" spans="4:6" x14ac:dyDescent="0.25">
      <c r="D57" s="6"/>
      <c r="E57" s="6"/>
      <c r="F57" s="6"/>
    </row>
    <row r="58" spans="4:6" x14ac:dyDescent="0.25">
      <c r="D58" s="6"/>
      <c r="E58" s="6"/>
      <c r="F58" s="6"/>
    </row>
    <row r="59" spans="4:6" x14ac:dyDescent="0.25">
      <c r="D59" s="6"/>
      <c r="E59" s="6"/>
      <c r="F59" s="6"/>
    </row>
    <row r="60" spans="4:6" x14ac:dyDescent="0.25">
      <c r="D60" s="6"/>
      <c r="E60" s="6"/>
      <c r="F60" s="6"/>
    </row>
    <row r="61" spans="4:6" x14ac:dyDescent="0.25">
      <c r="D61" s="6"/>
      <c r="E61" s="6"/>
      <c r="F61" s="6"/>
    </row>
    <row r="62" spans="4:6" x14ac:dyDescent="0.25">
      <c r="D62" s="6"/>
      <c r="E62" s="6"/>
      <c r="F62" s="6"/>
    </row>
    <row r="63" spans="4:6" x14ac:dyDescent="0.25">
      <c r="D63" s="6"/>
      <c r="E63" s="6"/>
      <c r="F63" s="6"/>
    </row>
    <row r="64" spans="4:6" x14ac:dyDescent="0.25">
      <c r="D64" s="6"/>
      <c r="E64" s="6"/>
      <c r="F64" s="6"/>
    </row>
    <row r="65" spans="4:6" x14ac:dyDescent="0.25">
      <c r="D65" s="6"/>
      <c r="E65" s="6"/>
      <c r="F65" s="6"/>
    </row>
    <row r="66" spans="4:6" x14ac:dyDescent="0.25">
      <c r="D66" s="6"/>
      <c r="E66" s="6"/>
      <c r="F66" s="6"/>
    </row>
    <row r="67" spans="4:6" x14ac:dyDescent="0.25">
      <c r="D67" s="6"/>
      <c r="E67" s="6"/>
      <c r="F67" s="6"/>
    </row>
    <row r="68" spans="4:6" x14ac:dyDescent="0.25">
      <c r="D68" s="6"/>
      <c r="E68" s="6"/>
      <c r="F68" s="6"/>
    </row>
    <row r="69" spans="4:6" x14ac:dyDescent="0.25">
      <c r="D69" s="6"/>
      <c r="E69" s="6"/>
      <c r="F69" s="6"/>
    </row>
    <row r="70" spans="4:6" x14ac:dyDescent="0.25">
      <c r="D70" s="6"/>
      <c r="E70" s="6"/>
      <c r="F70" s="6"/>
    </row>
    <row r="71" spans="4:6" x14ac:dyDescent="0.25">
      <c r="D71" s="6"/>
      <c r="E71" s="6"/>
      <c r="F71" s="6"/>
    </row>
    <row r="72" spans="4:6" x14ac:dyDescent="0.25">
      <c r="D72" s="6"/>
      <c r="E72" s="6"/>
      <c r="F72" s="6"/>
    </row>
    <row r="73" spans="4:6" x14ac:dyDescent="0.25">
      <c r="D73" s="6"/>
      <c r="E73" s="6"/>
      <c r="F73" s="6"/>
    </row>
    <row r="74" spans="4:6" x14ac:dyDescent="0.25">
      <c r="D74" s="6"/>
      <c r="E74" s="6"/>
      <c r="F74" s="6"/>
    </row>
    <row r="75" spans="4:6" x14ac:dyDescent="0.25">
      <c r="D75" s="6"/>
      <c r="E75" s="6"/>
      <c r="F75" s="6"/>
    </row>
    <row r="76" spans="4:6" x14ac:dyDescent="0.25">
      <c r="D76" s="6"/>
      <c r="E76" s="6"/>
      <c r="F76" s="6"/>
    </row>
    <row r="77" spans="4:6" x14ac:dyDescent="0.25">
      <c r="D77" s="6"/>
      <c r="E77" s="6"/>
      <c r="F77" s="6"/>
    </row>
    <row r="78" spans="4:6" x14ac:dyDescent="0.25">
      <c r="D78" s="6"/>
      <c r="E78" s="6"/>
      <c r="F78" s="6"/>
    </row>
    <row r="79" spans="4:6" x14ac:dyDescent="0.25">
      <c r="D79" s="6"/>
      <c r="E79" s="6"/>
      <c r="F79" s="6"/>
    </row>
    <row r="80" spans="4:6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  <row r="101" spans="4:6" x14ac:dyDescent="0.25">
      <c r="D101" s="6"/>
      <c r="E101" s="6"/>
      <c r="F101" s="6"/>
    </row>
    <row r="102" spans="4:6" x14ac:dyDescent="0.25">
      <c r="D102" s="6"/>
      <c r="E102" s="6"/>
      <c r="F102" s="6"/>
    </row>
    <row r="103" spans="4:6" x14ac:dyDescent="0.25">
      <c r="D103" s="6"/>
      <c r="E103" s="6"/>
      <c r="F103" s="6"/>
    </row>
    <row r="104" spans="4:6" x14ac:dyDescent="0.25">
      <c r="D104" s="6"/>
      <c r="E104" s="6"/>
      <c r="F104" s="6"/>
    </row>
    <row r="105" spans="4:6" x14ac:dyDescent="0.25">
      <c r="D105" s="6"/>
      <c r="E105" s="6"/>
      <c r="F105" s="6"/>
    </row>
    <row r="106" spans="4:6" x14ac:dyDescent="0.25">
      <c r="D106" s="6"/>
      <c r="E106" s="6"/>
      <c r="F106" s="6"/>
    </row>
    <row r="107" spans="4:6" x14ac:dyDescent="0.25">
      <c r="D107" s="6"/>
      <c r="E107" s="6"/>
      <c r="F107" s="6"/>
    </row>
    <row r="108" spans="4:6" x14ac:dyDescent="0.25">
      <c r="D108" s="6"/>
      <c r="E108" s="6"/>
      <c r="F108" s="6"/>
    </row>
    <row r="109" spans="4:6" x14ac:dyDescent="0.25">
      <c r="D109" s="6"/>
      <c r="E109" s="6"/>
      <c r="F109" s="6"/>
    </row>
    <row r="110" spans="4:6" x14ac:dyDescent="0.25">
      <c r="D110" s="6"/>
      <c r="E110" s="6"/>
      <c r="F110" s="6"/>
    </row>
    <row r="111" spans="4:6" x14ac:dyDescent="0.25">
      <c r="D111" s="6"/>
      <c r="E111" s="6"/>
      <c r="F111" s="6"/>
    </row>
    <row r="112" spans="4:6" x14ac:dyDescent="0.25">
      <c r="D112" s="6"/>
      <c r="E112" s="6"/>
      <c r="F112" s="6"/>
    </row>
    <row r="113" spans="4:6" x14ac:dyDescent="0.25">
      <c r="D113" s="6"/>
      <c r="E113" s="6"/>
      <c r="F113" s="6"/>
    </row>
    <row r="114" spans="4:6" x14ac:dyDescent="0.25">
      <c r="D114" s="6"/>
      <c r="E114" s="6"/>
      <c r="F114" s="6"/>
    </row>
    <row r="115" spans="4:6" x14ac:dyDescent="0.25">
      <c r="D115" s="6"/>
      <c r="E115" s="6"/>
      <c r="F115" s="6"/>
    </row>
    <row r="116" spans="4:6" x14ac:dyDescent="0.25">
      <c r="D116" s="6"/>
      <c r="E116" s="6"/>
      <c r="F116" s="6"/>
    </row>
    <row r="117" spans="4:6" x14ac:dyDescent="0.25">
      <c r="D117" s="6"/>
      <c r="E117" s="6"/>
      <c r="F117" s="6"/>
    </row>
    <row r="118" spans="4:6" x14ac:dyDescent="0.25">
      <c r="D118" s="6"/>
      <c r="E118" s="6"/>
      <c r="F118" s="6"/>
    </row>
    <row r="119" spans="4:6" x14ac:dyDescent="0.25">
      <c r="D119" s="6"/>
      <c r="E119" s="6"/>
      <c r="F119" s="6"/>
    </row>
    <row r="120" spans="4:6" x14ac:dyDescent="0.25">
      <c r="D120" s="6"/>
    </row>
    <row r="121" spans="4:6" x14ac:dyDescent="0.25">
      <c r="D121" s="6"/>
    </row>
    <row r="122" spans="4:6" x14ac:dyDescent="0.25">
      <c r="D122" s="6"/>
    </row>
    <row r="123" spans="4:6" x14ac:dyDescent="0.25">
      <c r="D123" s="6"/>
    </row>
    <row r="124" spans="4:6" x14ac:dyDescent="0.25">
      <c r="D124" s="6"/>
    </row>
    <row r="125" spans="4:6" x14ac:dyDescent="0.25">
      <c r="D125" s="6"/>
    </row>
    <row r="126" spans="4:6" x14ac:dyDescent="0.25">
      <c r="D126" s="6"/>
    </row>
    <row r="127" spans="4:6" x14ac:dyDescent="0.25">
      <c r="D127" s="6"/>
    </row>
    <row r="128" spans="4:6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</sheetData>
  <mergeCells count="2">
    <mergeCell ref="C3:D3"/>
    <mergeCell ref="E3:F3"/>
  </mergeCells>
  <pageMargins left="0.98425196850393704" right="0.39370078740157483" top="0.98425196850393704" bottom="0.39370078740157483" header="0.19685039370078741" footer="0.39370078740157483"/>
  <pageSetup paperSize="9" orientation="portrait" r:id="rId1"/>
  <headerFooter alignWithMargins="0">
    <oddFooter>&amp;L&amp;"Arial,Cursiva"&amp;8 &amp;R&amp;"Times New Roman,Normal"&amp;8Nòmines 01/02/23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6"/>
  <sheetViews>
    <sheetView zoomScaleNormal="100" workbookViewId="0">
      <selection activeCell="D9" sqref="D9"/>
    </sheetView>
  </sheetViews>
  <sheetFormatPr defaultColWidth="11.44140625" defaultRowHeight="13.8" x14ac:dyDescent="0.25"/>
  <cols>
    <col min="1" max="1" width="6.5546875" style="4" customWidth="1"/>
    <col min="2" max="2" width="8.109375" style="4" customWidth="1"/>
    <col min="3" max="16384" width="11.44140625" style="4"/>
  </cols>
  <sheetData>
    <row r="1" spans="1:4" ht="20.100000000000001" customHeight="1" x14ac:dyDescent="0.25">
      <c r="A1" s="16" t="s">
        <v>112</v>
      </c>
      <c r="B1" s="18"/>
      <c r="C1" s="3"/>
      <c r="D1" s="3"/>
    </row>
    <row r="2" spans="1:4" ht="20.100000000000001" customHeight="1" x14ac:dyDescent="0.25">
      <c r="A2" s="3"/>
      <c r="B2" s="3"/>
      <c r="C2" s="3"/>
      <c r="D2" s="3"/>
    </row>
    <row r="3" spans="1:4" ht="17.25" customHeight="1" x14ac:dyDescent="0.25">
      <c r="A3" s="3"/>
      <c r="B3" s="3"/>
      <c r="C3" s="262" t="s">
        <v>307</v>
      </c>
      <c r="D3" s="262"/>
    </row>
    <row r="4" spans="1:4" s="144" customFormat="1" ht="17.25" customHeight="1" x14ac:dyDescent="0.25">
      <c r="A4" s="140" t="s">
        <v>60</v>
      </c>
      <c r="B4" s="140" t="s">
        <v>116</v>
      </c>
      <c r="C4" s="142" t="s">
        <v>17</v>
      </c>
      <c r="D4" s="143" t="s">
        <v>19</v>
      </c>
    </row>
    <row r="5" spans="1:4" ht="17.25" customHeight="1" x14ac:dyDescent="0.25">
      <c r="A5" s="140" t="s">
        <v>119</v>
      </c>
      <c r="B5" s="140" t="s">
        <v>120</v>
      </c>
      <c r="C5" s="145">
        <v>98.92</v>
      </c>
      <c r="D5" s="145">
        <v>1187.04</v>
      </c>
    </row>
    <row r="6" spans="1:4" ht="17.25" customHeight="1" x14ac:dyDescent="0.25">
      <c r="A6" s="140" t="s">
        <v>121</v>
      </c>
      <c r="B6" s="140" t="s">
        <v>122</v>
      </c>
      <c r="C6" s="145">
        <v>148.32999999999998</v>
      </c>
      <c r="D6" s="145">
        <v>1779.9599999999998</v>
      </c>
    </row>
    <row r="7" spans="1:4" ht="17.25" customHeight="1" x14ac:dyDescent="0.25">
      <c r="A7" s="140" t="s">
        <v>123</v>
      </c>
      <c r="B7" s="140" t="s">
        <v>124</v>
      </c>
      <c r="C7" s="145">
        <v>197.73999999999998</v>
      </c>
      <c r="D7" s="145">
        <v>2372.8799999999997</v>
      </c>
    </row>
    <row r="8" spans="1:4" ht="17.25" customHeight="1" x14ac:dyDescent="0.25">
      <c r="A8" s="140" t="s">
        <v>125</v>
      </c>
      <c r="B8" s="140" t="s">
        <v>126</v>
      </c>
      <c r="C8" s="145">
        <v>247.14999999999998</v>
      </c>
      <c r="D8" s="145">
        <v>2965.7999999999997</v>
      </c>
    </row>
    <row r="9" spans="1:4" x14ac:dyDescent="0.25">
      <c r="A9" s="3"/>
      <c r="B9" s="3"/>
      <c r="C9" s="3"/>
      <c r="D9" s="3"/>
    </row>
    <row r="10" spans="1:4" hidden="1" x14ac:dyDescent="0.25">
      <c r="A10" s="3"/>
      <c r="B10" s="3"/>
      <c r="C10" s="3"/>
      <c r="D10" s="3"/>
    </row>
    <row r="11" spans="1:4" hidden="1" x14ac:dyDescent="0.25">
      <c r="A11" s="3"/>
      <c r="B11" s="3"/>
      <c r="C11" s="3"/>
      <c r="D11" s="3"/>
    </row>
    <row r="12" spans="1:4" hidden="1" x14ac:dyDescent="0.25">
      <c r="A12" s="3"/>
      <c r="B12" s="3"/>
      <c r="C12" s="3"/>
      <c r="D12" s="3"/>
    </row>
    <row r="13" spans="1:4" hidden="1" x14ac:dyDescent="0.25">
      <c r="A13" s="3"/>
      <c r="B13" s="3"/>
      <c r="C13" s="3"/>
      <c r="D13" s="3"/>
    </row>
    <row r="14" spans="1:4" x14ac:dyDescent="0.25">
      <c r="A14" s="3"/>
      <c r="B14" s="3"/>
      <c r="C14" s="15"/>
      <c r="D14" s="3"/>
    </row>
    <row r="15" spans="1:4" x14ac:dyDescent="0.25">
      <c r="A15" s="3"/>
      <c r="B15" s="3"/>
      <c r="C15" s="15"/>
      <c r="D15" s="3"/>
    </row>
    <row r="16" spans="1:4" x14ac:dyDescent="0.25">
      <c r="A16" s="3"/>
      <c r="B16" s="3"/>
      <c r="C16" s="15"/>
      <c r="D16" s="3"/>
    </row>
  </sheetData>
  <mergeCells count="1">
    <mergeCell ref="C3:D3"/>
  </mergeCells>
  <phoneticPr fontId="0" type="noConversion"/>
  <pageMargins left="0.98425196850393704" right="0.39370078740157483" top="0.98425196850393704" bottom="0.39370078740157483" header="0" footer="0.39370078740157483"/>
  <pageSetup paperSize="9" scale="85" orientation="portrait" r:id="rId1"/>
  <headerFooter alignWithMargins="0">
    <oddFooter>&amp;R&amp;"Times New Roman,Normal"&amp;8Nòmines 01/02/23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2"/>
  <sheetViews>
    <sheetView topLeftCell="L16" zoomScaleNormal="100" workbookViewId="0">
      <selection activeCell="O21" sqref="O21:P21"/>
    </sheetView>
  </sheetViews>
  <sheetFormatPr defaultColWidth="11.44140625" defaultRowHeight="18" customHeight="1" x14ac:dyDescent="0.25"/>
  <cols>
    <col min="1" max="1" width="11.5546875" style="2" customWidth="1"/>
    <col min="2" max="2" width="32.44140625" style="2" customWidth="1"/>
    <col min="3" max="13" width="9.5546875" style="2" customWidth="1"/>
    <col min="14" max="14" width="10.21875" style="2" bestFit="1" customWidth="1"/>
    <col min="15" max="15" width="7" style="2" customWidth="1"/>
    <col min="16" max="16" width="7.77734375" style="2" bestFit="1" customWidth="1"/>
    <col min="17" max="17" width="6.77734375" style="2" customWidth="1"/>
    <col min="18" max="18" width="7.21875" style="2" customWidth="1"/>
    <col min="19" max="19" width="7.77734375" style="2" bestFit="1" customWidth="1"/>
    <col min="20" max="20" width="7.44140625" style="2" bestFit="1" customWidth="1"/>
    <col min="21" max="21" width="7.5546875" style="2" customWidth="1"/>
    <col min="22" max="22" width="7" style="2" bestFit="1" customWidth="1"/>
    <col min="23" max="23" width="7.77734375" style="2" bestFit="1" customWidth="1"/>
    <col min="24" max="24" width="5.5546875" style="2" bestFit="1" customWidth="1"/>
    <col min="25" max="26" width="7.77734375" style="2" customWidth="1"/>
    <col min="27" max="27" width="2.5546875" style="2" customWidth="1"/>
    <col min="28" max="16384" width="11.44140625" style="2"/>
  </cols>
  <sheetData>
    <row r="1" spans="1:19" ht="30" customHeight="1" x14ac:dyDescent="0.25">
      <c r="A1" s="3"/>
      <c r="B1" s="31" t="s">
        <v>127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3"/>
      <c r="P1" s="32"/>
      <c r="Q1" s="13"/>
      <c r="R1" s="13"/>
      <c r="S1" s="1"/>
    </row>
    <row r="2" spans="1:19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20.100000000000001" customHeight="1" x14ac:dyDescent="0.25">
      <c r="A3" s="39"/>
      <c r="B3" s="39" t="s">
        <v>128</v>
      </c>
      <c r="C3" s="40"/>
      <c r="D3" s="253" t="s">
        <v>1</v>
      </c>
      <c r="E3" s="254"/>
      <c r="F3" s="254"/>
      <c r="G3" s="254"/>
      <c r="H3" s="254"/>
      <c r="I3" s="255"/>
      <c r="J3" s="253" t="s">
        <v>2</v>
      </c>
      <c r="K3" s="254"/>
      <c r="L3" s="254"/>
      <c r="M3" s="254"/>
      <c r="N3" s="255"/>
      <c r="O3" s="36"/>
      <c r="P3" s="36"/>
    </row>
    <row r="4" spans="1:19" ht="20.100000000000001" customHeight="1" x14ac:dyDescent="0.25">
      <c r="A4" s="148" t="s">
        <v>7</v>
      </c>
      <c r="B4" s="149" t="s">
        <v>129</v>
      </c>
      <c r="C4" s="49" t="s">
        <v>130</v>
      </c>
      <c r="D4" s="49" t="s">
        <v>131</v>
      </c>
      <c r="E4" s="49" t="s">
        <v>132</v>
      </c>
      <c r="F4" s="49" t="s">
        <v>133</v>
      </c>
      <c r="G4" s="49" t="s">
        <v>16</v>
      </c>
      <c r="H4" s="49" t="s">
        <v>134</v>
      </c>
      <c r="I4" s="49" t="s">
        <v>135</v>
      </c>
      <c r="J4" s="49" t="s">
        <v>131</v>
      </c>
      <c r="K4" s="49" t="s">
        <v>132</v>
      </c>
      <c r="L4" s="49" t="s">
        <v>133</v>
      </c>
      <c r="M4" s="44" t="s">
        <v>16</v>
      </c>
      <c r="N4" s="49" t="s">
        <v>136</v>
      </c>
    </row>
    <row r="5" spans="1:19" ht="20.100000000000001" customHeight="1" x14ac:dyDescent="0.25">
      <c r="A5" s="150" t="s">
        <v>137</v>
      </c>
      <c r="B5" s="150" t="s">
        <v>138</v>
      </c>
      <c r="C5" s="151" t="s">
        <v>139</v>
      </c>
      <c r="D5" s="57">
        <v>1382.41</v>
      </c>
      <c r="E5" s="57">
        <v>184.71</v>
      </c>
      <c r="F5" s="57">
        <v>2033.29</v>
      </c>
      <c r="G5" s="57">
        <v>7.13</v>
      </c>
      <c r="H5" s="63">
        <v>3607.54</v>
      </c>
      <c r="I5" s="63">
        <v>4207.6083333333336</v>
      </c>
      <c r="J5" s="152">
        <v>19353.740000000002</v>
      </c>
      <c r="K5" s="57">
        <v>2585.94</v>
      </c>
      <c r="L5" s="57">
        <v>28466.059999999998</v>
      </c>
      <c r="M5" s="153">
        <v>85.56</v>
      </c>
      <c r="N5" s="154">
        <v>50491.3</v>
      </c>
    </row>
    <row r="6" spans="1:19" ht="20.100000000000001" customHeight="1" x14ac:dyDescent="0.25">
      <c r="A6" s="155" t="s">
        <v>137</v>
      </c>
      <c r="B6" s="155" t="s">
        <v>138</v>
      </c>
      <c r="C6" s="156" t="s">
        <v>140</v>
      </c>
      <c r="D6" s="15">
        <v>598.87</v>
      </c>
      <c r="E6" s="15">
        <v>80.02</v>
      </c>
      <c r="F6" s="15">
        <v>880.83</v>
      </c>
      <c r="G6" s="15">
        <v>3.09</v>
      </c>
      <c r="H6" s="72">
        <v>1562.81</v>
      </c>
      <c r="I6" s="72">
        <v>1822.7633333333333</v>
      </c>
      <c r="J6" s="157">
        <v>8384.18</v>
      </c>
      <c r="K6" s="15">
        <v>1120.28</v>
      </c>
      <c r="L6" s="15">
        <v>12331.62</v>
      </c>
      <c r="M6" s="73">
        <v>37.08</v>
      </c>
      <c r="N6" s="109">
        <v>21873.160000000003</v>
      </c>
    </row>
    <row r="7" spans="1:19" ht="20.100000000000001" customHeight="1" x14ac:dyDescent="0.25">
      <c r="A7" s="155" t="s">
        <v>137</v>
      </c>
      <c r="B7" s="155" t="s">
        <v>138</v>
      </c>
      <c r="C7" s="156" t="s">
        <v>45</v>
      </c>
      <c r="D7" s="15">
        <v>299.44</v>
      </c>
      <c r="E7" s="15">
        <v>40.01</v>
      </c>
      <c r="F7" s="15">
        <v>440.42</v>
      </c>
      <c r="G7" s="15">
        <v>1.55</v>
      </c>
      <c r="H7" s="72">
        <v>781.42</v>
      </c>
      <c r="I7" s="72">
        <v>911.39833333333331</v>
      </c>
      <c r="J7" s="157">
        <v>4192.16</v>
      </c>
      <c r="K7" s="15">
        <v>560.14</v>
      </c>
      <c r="L7" s="15">
        <v>6165.88</v>
      </c>
      <c r="M7" s="73">
        <v>18.600000000000001</v>
      </c>
      <c r="N7" s="109">
        <v>10936.78</v>
      </c>
    </row>
    <row r="8" spans="1:19" ht="20.100000000000001" customHeight="1" x14ac:dyDescent="0.25">
      <c r="A8" s="155" t="s">
        <v>141</v>
      </c>
      <c r="B8" s="155" t="s">
        <v>142</v>
      </c>
      <c r="C8" s="156" t="s">
        <v>139</v>
      </c>
      <c r="D8" s="15">
        <v>1382.41</v>
      </c>
      <c r="E8" s="71">
        <v>184.71</v>
      </c>
      <c r="F8" s="15">
        <v>1387.08</v>
      </c>
      <c r="G8" s="15">
        <v>7.13</v>
      </c>
      <c r="H8" s="72">
        <v>2961.33</v>
      </c>
      <c r="I8" s="72">
        <v>3453.6966666666663</v>
      </c>
      <c r="J8" s="157">
        <v>19353.740000000002</v>
      </c>
      <c r="K8" s="15">
        <v>2585.94</v>
      </c>
      <c r="L8" s="15">
        <v>19419.12</v>
      </c>
      <c r="M8" s="73">
        <v>85.56</v>
      </c>
      <c r="N8" s="109">
        <v>41444.36</v>
      </c>
    </row>
    <row r="9" spans="1:19" ht="20.100000000000001" customHeight="1" x14ac:dyDescent="0.25">
      <c r="A9" s="155" t="s">
        <v>141</v>
      </c>
      <c r="B9" s="155" t="s">
        <v>142</v>
      </c>
      <c r="C9" s="156" t="s">
        <v>140</v>
      </c>
      <c r="D9" s="15">
        <v>598.87</v>
      </c>
      <c r="E9" s="71">
        <v>80.02</v>
      </c>
      <c r="F9" s="15">
        <v>600.89</v>
      </c>
      <c r="G9" s="15">
        <v>3.09</v>
      </c>
      <c r="H9" s="72">
        <v>1282.8699999999999</v>
      </c>
      <c r="I9" s="72">
        <v>1496.1666666666665</v>
      </c>
      <c r="J9" s="157">
        <v>8384.18</v>
      </c>
      <c r="K9" s="15">
        <v>1120.28</v>
      </c>
      <c r="L9" s="15">
        <v>8412.4599999999991</v>
      </c>
      <c r="M9" s="73">
        <v>37.08</v>
      </c>
      <c r="N9" s="109">
        <v>17954</v>
      </c>
    </row>
    <row r="10" spans="1:19" ht="20.100000000000001" customHeight="1" x14ac:dyDescent="0.25">
      <c r="A10" s="155" t="s">
        <v>141</v>
      </c>
      <c r="B10" s="155" t="s">
        <v>142</v>
      </c>
      <c r="C10" s="156" t="s">
        <v>45</v>
      </c>
      <c r="D10" s="15">
        <v>299.44</v>
      </c>
      <c r="E10" s="71">
        <v>40.01</v>
      </c>
      <c r="F10" s="15">
        <v>300.45</v>
      </c>
      <c r="G10" s="15">
        <v>1.55</v>
      </c>
      <c r="H10" s="72">
        <v>641.44999999999993</v>
      </c>
      <c r="I10" s="72">
        <v>748.1</v>
      </c>
      <c r="J10" s="157">
        <v>4192.16</v>
      </c>
      <c r="K10" s="15">
        <v>560.14</v>
      </c>
      <c r="L10" s="15">
        <v>4206.3</v>
      </c>
      <c r="M10" s="73">
        <v>18.600000000000001</v>
      </c>
      <c r="N10" s="109">
        <v>8977.2000000000007</v>
      </c>
    </row>
    <row r="11" spans="1:19" ht="20.100000000000001" customHeight="1" x14ac:dyDescent="0.25">
      <c r="A11" s="155" t="s">
        <v>143</v>
      </c>
      <c r="B11" s="155" t="s">
        <v>144</v>
      </c>
      <c r="C11" s="156" t="s">
        <v>139</v>
      </c>
      <c r="D11" s="15">
        <v>1382.41</v>
      </c>
      <c r="E11" s="71">
        <v>184.71</v>
      </c>
      <c r="F11" s="15">
        <v>1387.08</v>
      </c>
      <c r="G11" s="15">
        <v>7.13</v>
      </c>
      <c r="H11" s="72">
        <v>2961.33</v>
      </c>
      <c r="I11" s="72">
        <v>3453.6966666666663</v>
      </c>
      <c r="J11" s="157">
        <v>19353.740000000002</v>
      </c>
      <c r="K11" s="15">
        <v>2585.94</v>
      </c>
      <c r="L11" s="15">
        <v>19419.12</v>
      </c>
      <c r="M11" s="73">
        <v>85.56</v>
      </c>
      <c r="N11" s="109">
        <v>41444.36</v>
      </c>
    </row>
    <row r="12" spans="1:19" ht="20.100000000000001" customHeight="1" x14ac:dyDescent="0.25">
      <c r="A12" s="155" t="s">
        <v>143</v>
      </c>
      <c r="B12" s="155" t="s">
        <v>144</v>
      </c>
      <c r="C12" s="156" t="s">
        <v>140</v>
      </c>
      <c r="D12" s="15">
        <v>598.87</v>
      </c>
      <c r="E12" s="71">
        <v>80.02</v>
      </c>
      <c r="F12" s="15">
        <v>600.89</v>
      </c>
      <c r="G12" s="15">
        <v>3.09</v>
      </c>
      <c r="H12" s="72">
        <v>1282.8699999999999</v>
      </c>
      <c r="I12" s="72">
        <v>1496.1666666666665</v>
      </c>
      <c r="J12" s="157">
        <v>8384.18</v>
      </c>
      <c r="K12" s="15">
        <v>1120.28</v>
      </c>
      <c r="L12" s="15">
        <v>8412.4599999999991</v>
      </c>
      <c r="M12" s="73">
        <v>37.08</v>
      </c>
      <c r="N12" s="109">
        <v>17954</v>
      </c>
    </row>
    <row r="13" spans="1:19" ht="20.100000000000001" customHeight="1" x14ac:dyDescent="0.25">
      <c r="A13" s="155" t="s">
        <v>145</v>
      </c>
      <c r="B13" s="155" t="s">
        <v>146</v>
      </c>
      <c r="C13" s="156" t="s">
        <v>139</v>
      </c>
      <c r="D13" s="15">
        <v>1382.41</v>
      </c>
      <c r="E13" s="71">
        <v>184.71</v>
      </c>
      <c r="F13" s="15">
        <v>1110.1400000000001</v>
      </c>
      <c r="G13" s="15">
        <v>7.13</v>
      </c>
      <c r="H13" s="72">
        <v>2684.3900000000003</v>
      </c>
      <c r="I13" s="72">
        <v>3130.6</v>
      </c>
      <c r="J13" s="157">
        <v>19353.740000000002</v>
      </c>
      <c r="K13" s="15">
        <v>2585.94</v>
      </c>
      <c r="L13" s="15">
        <v>15541.960000000001</v>
      </c>
      <c r="M13" s="73">
        <v>85.56</v>
      </c>
      <c r="N13" s="109">
        <v>37567.200000000004</v>
      </c>
    </row>
    <row r="14" spans="1:19" ht="18" customHeight="1" x14ac:dyDescent="0.25">
      <c r="A14" s="155" t="s">
        <v>147</v>
      </c>
      <c r="B14" s="155" t="s">
        <v>148</v>
      </c>
      <c r="C14" s="156" t="s">
        <v>139</v>
      </c>
      <c r="D14" s="15">
        <v>1382.41</v>
      </c>
      <c r="E14" s="67" t="s">
        <v>23</v>
      </c>
      <c r="F14" s="15">
        <v>879.37</v>
      </c>
      <c r="G14" s="15">
        <v>7.13</v>
      </c>
      <c r="H14" s="72">
        <v>2268.9100000000003</v>
      </c>
      <c r="I14" s="72">
        <v>2645.8733333333334</v>
      </c>
      <c r="J14" s="157">
        <v>19353.740000000002</v>
      </c>
      <c r="K14" s="67" t="s">
        <v>23</v>
      </c>
      <c r="L14" s="15">
        <v>12311.18</v>
      </c>
      <c r="M14" s="73">
        <v>85.56</v>
      </c>
      <c r="N14" s="109">
        <v>31750.480000000003</v>
      </c>
    </row>
    <row r="15" spans="1:19" ht="18" customHeight="1" x14ac:dyDescent="0.25">
      <c r="A15" s="155" t="s">
        <v>149</v>
      </c>
      <c r="B15" s="155" t="s">
        <v>150</v>
      </c>
      <c r="C15" s="156" t="s">
        <v>139</v>
      </c>
      <c r="D15" s="15">
        <v>1382.41</v>
      </c>
      <c r="E15" s="71">
        <v>184.71</v>
      </c>
      <c r="F15" s="15">
        <v>879.37</v>
      </c>
      <c r="G15" s="15">
        <v>7.13</v>
      </c>
      <c r="H15" s="72">
        <v>2453.6200000000003</v>
      </c>
      <c r="I15" s="72">
        <v>2861.3683333333333</v>
      </c>
      <c r="J15" s="157">
        <v>19353.740000000002</v>
      </c>
      <c r="K15" s="15">
        <v>2585.94</v>
      </c>
      <c r="L15" s="15">
        <v>12311.18</v>
      </c>
      <c r="M15" s="73">
        <v>85.56</v>
      </c>
      <c r="N15" s="109">
        <v>34336.42</v>
      </c>
    </row>
    <row r="16" spans="1:19" ht="18" customHeight="1" x14ac:dyDescent="0.25">
      <c r="A16" s="155" t="s">
        <v>149</v>
      </c>
      <c r="B16" s="155" t="s">
        <v>150</v>
      </c>
      <c r="C16" s="156" t="s">
        <v>45</v>
      </c>
      <c r="D16" s="15">
        <v>299.44</v>
      </c>
      <c r="E16" s="71">
        <v>40.01</v>
      </c>
      <c r="F16" s="15">
        <v>190.47</v>
      </c>
      <c r="G16" s="15">
        <v>1.55</v>
      </c>
      <c r="H16" s="72">
        <v>531.46999999999991</v>
      </c>
      <c r="I16" s="72">
        <v>619.78999999999985</v>
      </c>
      <c r="J16" s="157">
        <v>4192.16</v>
      </c>
      <c r="K16" s="15">
        <v>560.14</v>
      </c>
      <c r="L16" s="15">
        <v>2666.58</v>
      </c>
      <c r="M16" s="73">
        <v>18.600000000000001</v>
      </c>
      <c r="N16" s="109">
        <v>7437.4800000000005</v>
      </c>
    </row>
    <row r="17" spans="1:26" ht="20.100000000000001" customHeight="1" x14ac:dyDescent="0.25">
      <c r="A17" s="158" t="s">
        <v>151</v>
      </c>
      <c r="B17" s="158" t="s">
        <v>152</v>
      </c>
      <c r="C17" s="159" t="s">
        <v>139</v>
      </c>
      <c r="D17" s="160">
        <v>1382.41</v>
      </c>
      <c r="E17" s="161" t="s">
        <v>23</v>
      </c>
      <c r="F17" s="160">
        <v>371.67</v>
      </c>
      <c r="G17" s="162">
        <v>7.13</v>
      </c>
      <c r="H17" s="89">
        <v>1761.2100000000003</v>
      </c>
      <c r="I17" s="89">
        <v>2053.5566666666668</v>
      </c>
      <c r="J17" s="163">
        <v>19353.740000000002</v>
      </c>
      <c r="K17" s="85" t="s">
        <v>23</v>
      </c>
      <c r="L17" s="86">
        <v>5203.38</v>
      </c>
      <c r="M17" s="164">
        <v>85.56</v>
      </c>
      <c r="N17" s="165">
        <v>24642.680000000004</v>
      </c>
    </row>
    <row r="18" spans="1:26" ht="20.100000000000001" customHeight="1" x14ac:dyDescent="0.25">
      <c r="A18" s="167" t="s">
        <v>153</v>
      </c>
      <c r="B18" s="167" t="s">
        <v>154</v>
      </c>
      <c r="C18" s="168" t="s">
        <v>139</v>
      </c>
      <c r="D18" s="99">
        <v>1382.41</v>
      </c>
      <c r="E18" s="99">
        <v>184.71</v>
      </c>
      <c r="F18" s="99">
        <v>371.67</v>
      </c>
      <c r="G18" s="169">
        <v>7.13</v>
      </c>
      <c r="H18" s="101">
        <v>1945.9200000000003</v>
      </c>
      <c r="I18" s="101">
        <v>2269.0516666666667</v>
      </c>
      <c r="J18" s="170">
        <v>19353.740000000002</v>
      </c>
      <c r="K18" s="99">
        <v>2585.94</v>
      </c>
      <c r="L18" s="99">
        <v>5203.38</v>
      </c>
      <c r="M18" s="169">
        <v>85.56</v>
      </c>
      <c r="N18" s="113">
        <v>27228.620000000003</v>
      </c>
    </row>
    <row r="19" spans="1:26" ht="15" customHeight="1" x14ac:dyDescent="0.25">
      <c r="A19" s="115"/>
      <c r="B19" s="3"/>
      <c r="C19" s="114"/>
      <c r="D19" s="3"/>
      <c r="E19" s="114"/>
      <c r="F19" s="114"/>
      <c r="G19" s="114"/>
      <c r="H19" s="114"/>
      <c r="I19" s="114"/>
      <c r="J19" s="3"/>
      <c r="K19" s="114"/>
      <c r="L19" s="114"/>
      <c r="M19" s="114"/>
      <c r="N19" s="114"/>
      <c r="O19" s="10"/>
      <c r="U19" s="5"/>
      <c r="V19" s="5"/>
      <c r="W19" s="5"/>
    </row>
    <row r="20" spans="1:26" ht="20.25" customHeight="1" x14ac:dyDescent="0.25">
      <c r="A20" s="3"/>
      <c r="B20" s="171" t="s">
        <v>155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14"/>
    </row>
    <row r="21" spans="1:26" ht="18" customHeight="1" x14ac:dyDescent="0.25">
      <c r="Z21" s="37"/>
    </row>
    <row r="22" spans="1:26" ht="18" customHeight="1" x14ac:dyDescent="0.25">
      <c r="B22" s="3" t="s">
        <v>156</v>
      </c>
      <c r="H22" s="5"/>
      <c r="I22" s="5"/>
    </row>
  </sheetData>
  <mergeCells count="2">
    <mergeCell ref="J3:N3"/>
    <mergeCell ref="D3:I3"/>
  </mergeCells>
  <printOptions headings="1" gridLines="1"/>
  <pageMargins left="0.78740157480314965" right="0.39370078740157483" top="0.39370078740157483" bottom="0.39370078740157483" header="0.19685039370078741" footer="0.39370078740157483"/>
  <pageSetup paperSize="9" scale="84" orientation="landscape" r:id="rId1"/>
  <headerFooter alignWithMargins="0">
    <oddFooter>&amp;R&amp;"Times New Roman,Normal"&amp;8Nòmines 01/02/23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4"/>
  <sheetViews>
    <sheetView topLeftCell="J28" zoomScaleNormal="100" workbookViewId="0">
      <selection activeCell="L31" sqref="L31"/>
    </sheetView>
  </sheetViews>
  <sheetFormatPr defaultColWidth="11.44140625" defaultRowHeight="18" customHeight="1" x14ac:dyDescent="0.25"/>
  <cols>
    <col min="1" max="1" width="11.5546875" style="2" customWidth="1"/>
    <col min="2" max="2" width="37.44140625" style="2" customWidth="1"/>
    <col min="3" max="11" width="9.5546875" style="2" customWidth="1"/>
    <col min="12" max="12" width="10.21875" style="2" bestFit="1" customWidth="1"/>
    <col min="13" max="13" width="7" style="2" customWidth="1"/>
    <col min="14" max="14" width="7.77734375" style="2" bestFit="1" customWidth="1"/>
    <col min="15" max="15" width="6.77734375" style="2" customWidth="1"/>
    <col min="16" max="16" width="7.21875" style="2" customWidth="1"/>
    <col min="17" max="17" width="7.77734375" style="2" bestFit="1" customWidth="1"/>
    <col min="18" max="18" width="7.44140625" style="2" bestFit="1" customWidth="1"/>
    <col min="19" max="19" width="7.5546875" style="2" customWidth="1"/>
    <col min="20" max="20" width="7" style="2" bestFit="1" customWidth="1"/>
    <col min="21" max="21" width="7.77734375" style="2" bestFit="1" customWidth="1"/>
    <col min="22" max="22" width="7.77734375" style="2" customWidth="1"/>
    <col min="23" max="16384" width="11.44140625" style="2"/>
  </cols>
  <sheetData>
    <row r="1" spans="1:17" ht="30" customHeight="1" x14ac:dyDescent="0.25">
      <c r="A1" s="3"/>
      <c r="B1" s="31" t="s">
        <v>157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13"/>
      <c r="N1" s="32"/>
      <c r="O1" s="13"/>
      <c r="P1" s="13"/>
      <c r="Q1" s="1"/>
    </row>
    <row r="2" spans="1:17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7" ht="20.100000000000001" customHeight="1" x14ac:dyDescent="0.25">
      <c r="A3" s="192"/>
      <c r="B3" s="39" t="s">
        <v>128</v>
      </c>
      <c r="C3" s="40"/>
      <c r="D3" s="253" t="s">
        <v>1</v>
      </c>
      <c r="E3" s="254"/>
      <c r="F3" s="254"/>
      <c r="G3" s="254"/>
      <c r="H3" s="255"/>
      <c r="I3" s="253" t="s">
        <v>2</v>
      </c>
      <c r="J3" s="254"/>
      <c r="K3" s="254"/>
      <c r="L3" s="255"/>
      <c r="M3" s="36"/>
      <c r="N3" s="36"/>
    </row>
    <row r="4" spans="1:17" ht="20.100000000000001" customHeight="1" x14ac:dyDescent="0.25">
      <c r="A4" s="193"/>
      <c r="B4" s="149" t="s">
        <v>129</v>
      </c>
      <c r="C4" s="49" t="s">
        <v>130</v>
      </c>
      <c r="D4" s="49" t="s">
        <v>131</v>
      </c>
      <c r="E4" s="49" t="s">
        <v>133</v>
      </c>
      <c r="F4" s="49" t="s">
        <v>16</v>
      </c>
      <c r="G4" s="49" t="s">
        <v>134</v>
      </c>
      <c r="H4" s="49" t="s">
        <v>135</v>
      </c>
      <c r="I4" s="49" t="s">
        <v>131</v>
      </c>
      <c r="J4" s="49" t="s">
        <v>133</v>
      </c>
      <c r="K4" s="49" t="s">
        <v>16</v>
      </c>
      <c r="L4" s="49" t="s">
        <v>136</v>
      </c>
    </row>
    <row r="5" spans="1:17" ht="20.100000000000001" customHeight="1" x14ac:dyDescent="0.25">
      <c r="A5" s="263" t="s">
        <v>158</v>
      </c>
      <c r="B5" s="155" t="s">
        <v>159</v>
      </c>
      <c r="C5" s="156" t="s">
        <v>160</v>
      </c>
      <c r="D5" s="15">
        <v>90.58</v>
      </c>
      <c r="E5" s="15">
        <v>16.07</v>
      </c>
      <c r="F5" s="15">
        <v>0.35</v>
      </c>
      <c r="G5" s="72">
        <v>107</v>
      </c>
      <c r="H5" s="72">
        <v>122.1</v>
      </c>
      <c r="I5" s="157">
        <v>1268.1199999999999</v>
      </c>
      <c r="J5" s="15">
        <v>192.84</v>
      </c>
      <c r="K5" s="73">
        <v>4.1999999999999993</v>
      </c>
      <c r="L5" s="109">
        <v>1465.1599999999999</v>
      </c>
    </row>
    <row r="6" spans="1:17" ht="20.100000000000001" customHeight="1" x14ac:dyDescent="0.25">
      <c r="A6" s="264"/>
      <c r="B6" s="155" t="s">
        <v>161</v>
      </c>
      <c r="C6" s="156" t="s">
        <v>160</v>
      </c>
      <c r="D6" s="15">
        <v>90.58</v>
      </c>
      <c r="E6" s="15">
        <v>16.07</v>
      </c>
      <c r="F6" s="15">
        <v>0.35</v>
      </c>
      <c r="G6" s="72">
        <v>107</v>
      </c>
      <c r="H6" s="72">
        <v>107</v>
      </c>
      <c r="I6" s="157">
        <v>1086.96</v>
      </c>
      <c r="J6" s="15">
        <v>192.84</v>
      </c>
      <c r="K6" s="73">
        <v>4.1999999999999993</v>
      </c>
      <c r="L6" s="109">
        <v>1284</v>
      </c>
    </row>
    <row r="7" spans="1:17" ht="20.100000000000001" customHeight="1" x14ac:dyDescent="0.25">
      <c r="A7" s="264"/>
      <c r="B7" s="155" t="s">
        <v>159</v>
      </c>
      <c r="C7" s="156" t="s">
        <v>162</v>
      </c>
      <c r="D7" s="15">
        <v>181.16</v>
      </c>
      <c r="E7" s="15">
        <v>32.130000000000003</v>
      </c>
      <c r="F7" s="15">
        <v>0.7</v>
      </c>
      <c r="G7" s="72">
        <v>213.98999999999998</v>
      </c>
      <c r="H7" s="72">
        <v>244.18999999999997</v>
      </c>
      <c r="I7" s="157">
        <v>2536.2399999999998</v>
      </c>
      <c r="J7" s="15">
        <v>385.56000000000006</v>
      </c>
      <c r="K7" s="73">
        <v>8.3999999999999986</v>
      </c>
      <c r="L7" s="109">
        <v>2930.2</v>
      </c>
    </row>
    <row r="8" spans="1:17" ht="20.100000000000001" customHeight="1" x14ac:dyDescent="0.25">
      <c r="A8" s="264"/>
      <c r="B8" s="155" t="s">
        <v>161</v>
      </c>
      <c r="C8" s="156" t="s">
        <v>162</v>
      </c>
      <c r="D8" s="15">
        <v>181.16</v>
      </c>
      <c r="E8" s="15">
        <v>32.130000000000003</v>
      </c>
      <c r="F8" s="15">
        <v>0.7</v>
      </c>
      <c r="G8" s="72">
        <v>213.98999999999998</v>
      </c>
      <c r="H8" s="72">
        <v>213.98999999999998</v>
      </c>
      <c r="I8" s="157">
        <v>2173.92</v>
      </c>
      <c r="J8" s="15">
        <v>385.56000000000006</v>
      </c>
      <c r="K8" s="73">
        <v>8.3999999999999986</v>
      </c>
      <c r="L8" s="109">
        <v>2567.88</v>
      </c>
    </row>
    <row r="9" spans="1:17" ht="20.100000000000001" customHeight="1" x14ac:dyDescent="0.25">
      <c r="A9" s="264"/>
      <c r="B9" s="155" t="s">
        <v>159</v>
      </c>
      <c r="C9" s="156" t="s">
        <v>163</v>
      </c>
      <c r="D9" s="15">
        <v>271.74</v>
      </c>
      <c r="E9" s="15">
        <v>48.2</v>
      </c>
      <c r="F9" s="15">
        <v>1.05</v>
      </c>
      <c r="G9" s="72">
        <v>320.99</v>
      </c>
      <c r="H9" s="72">
        <v>366.28</v>
      </c>
      <c r="I9" s="157">
        <v>3804.36</v>
      </c>
      <c r="J9" s="15">
        <v>578.40000000000009</v>
      </c>
      <c r="K9" s="73">
        <v>12.600000000000001</v>
      </c>
      <c r="L9" s="109">
        <v>4395.3600000000006</v>
      </c>
    </row>
    <row r="10" spans="1:17" ht="20.100000000000001" customHeight="1" x14ac:dyDescent="0.25">
      <c r="A10" s="264"/>
      <c r="B10" s="155" t="s">
        <v>161</v>
      </c>
      <c r="C10" s="156" t="s">
        <v>163</v>
      </c>
      <c r="D10" s="15">
        <v>271.74</v>
      </c>
      <c r="E10" s="15">
        <v>48.2</v>
      </c>
      <c r="F10" s="15">
        <v>1.05</v>
      </c>
      <c r="G10" s="72">
        <v>320.99</v>
      </c>
      <c r="H10" s="72">
        <v>320.99</v>
      </c>
      <c r="I10" s="157">
        <v>3260.88</v>
      </c>
      <c r="J10" s="15">
        <v>578.40000000000009</v>
      </c>
      <c r="K10" s="73">
        <v>12.600000000000001</v>
      </c>
      <c r="L10" s="109">
        <v>3851.88</v>
      </c>
    </row>
    <row r="11" spans="1:17" ht="20.100000000000001" customHeight="1" x14ac:dyDescent="0.25">
      <c r="A11" s="264"/>
      <c r="B11" s="155" t="s">
        <v>159</v>
      </c>
      <c r="C11" s="156" t="s">
        <v>164</v>
      </c>
      <c r="D11" s="15">
        <v>362.31</v>
      </c>
      <c r="E11" s="15">
        <v>64.260000000000005</v>
      </c>
      <c r="F11" s="15">
        <v>1.4</v>
      </c>
      <c r="G11" s="72">
        <v>427.96999999999997</v>
      </c>
      <c r="H11" s="72">
        <v>488.35999999999996</v>
      </c>
      <c r="I11" s="157">
        <v>5072.34</v>
      </c>
      <c r="J11" s="15">
        <v>771.12000000000012</v>
      </c>
      <c r="K11" s="73">
        <v>16.799999999999997</v>
      </c>
      <c r="L11" s="109">
        <v>5860.26</v>
      </c>
    </row>
    <row r="12" spans="1:17" ht="20.100000000000001" customHeight="1" x14ac:dyDescent="0.25">
      <c r="A12" s="264"/>
      <c r="B12" s="155" t="s">
        <v>161</v>
      </c>
      <c r="C12" s="156" t="s">
        <v>164</v>
      </c>
      <c r="D12" s="15">
        <v>362.31</v>
      </c>
      <c r="E12" s="15">
        <v>64.260000000000005</v>
      </c>
      <c r="F12" s="15">
        <v>1.4</v>
      </c>
      <c r="G12" s="72">
        <v>427.96999999999997</v>
      </c>
      <c r="H12" s="72">
        <v>427.96999999999997</v>
      </c>
      <c r="I12" s="157">
        <v>4347.72</v>
      </c>
      <c r="J12" s="15">
        <v>771.12000000000012</v>
      </c>
      <c r="K12" s="73">
        <v>16.799999999999997</v>
      </c>
      <c r="L12" s="109">
        <v>5135.6400000000003</v>
      </c>
    </row>
    <row r="13" spans="1:17" ht="20.100000000000001" customHeight="1" x14ac:dyDescent="0.25">
      <c r="A13" s="264"/>
      <c r="B13" s="155" t="s">
        <v>159</v>
      </c>
      <c r="C13" s="156" t="s">
        <v>165</v>
      </c>
      <c r="D13" s="15">
        <v>452.89</v>
      </c>
      <c r="E13" s="15">
        <v>80.33</v>
      </c>
      <c r="F13" s="15">
        <v>1.74</v>
      </c>
      <c r="G13" s="72">
        <v>534.96</v>
      </c>
      <c r="H13" s="72">
        <v>610.45000000000005</v>
      </c>
      <c r="I13" s="157">
        <v>6340.46</v>
      </c>
      <c r="J13" s="15">
        <v>963.96</v>
      </c>
      <c r="K13" s="73">
        <v>20.88</v>
      </c>
      <c r="L13" s="109">
        <v>7325.3</v>
      </c>
    </row>
    <row r="14" spans="1:17" ht="20.100000000000001" customHeight="1" x14ac:dyDescent="0.25">
      <c r="A14" s="264"/>
      <c r="B14" s="155" t="s">
        <v>161</v>
      </c>
      <c r="C14" s="156" t="s">
        <v>165</v>
      </c>
      <c r="D14" s="15">
        <v>452.89</v>
      </c>
      <c r="E14" s="15">
        <v>80.33</v>
      </c>
      <c r="F14" s="15">
        <v>1.74</v>
      </c>
      <c r="G14" s="72">
        <v>534.96</v>
      </c>
      <c r="H14" s="72">
        <v>534.96</v>
      </c>
      <c r="I14" s="157">
        <v>5434.68</v>
      </c>
      <c r="J14" s="15">
        <v>963.96</v>
      </c>
      <c r="K14" s="73">
        <v>20.88</v>
      </c>
      <c r="L14" s="109">
        <v>6419.52</v>
      </c>
    </row>
    <row r="15" spans="1:17" ht="20.100000000000001" customHeight="1" x14ac:dyDescent="0.25">
      <c r="A15" s="264"/>
      <c r="B15" s="155" t="s">
        <v>159</v>
      </c>
      <c r="C15" s="156" t="s">
        <v>166</v>
      </c>
      <c r="D15" s="15">
        <v>543.47</v>
      </c>
      <c r="E15" s="15">
        <v>96.39</v>
      </c>
      <c r="F15" s="15">
        <v>2.09</v>
      </c>
      <c r="G15" s="72">
        <v>641.95000000000005</v>
      </c>
      <c r="H15" s="72">
        <v>732.53</v>
      </c>
      <c r="I15" s="157">
        <v>7608.58</v>
      </c>
      <c r="J15" s="15">
        <v>1156.68</v>
      </c>
      <c r="K15" s="73">
        <v>25.08</v>
      </c>
      <c r="L15" s="109">
        <v>8790.34</v>
      </c>
    </row>
    <row r="16" spans="1:17" ht="20.100000000000001" customHeight="1" x14ac:dyDescent="0.25">
      <c r="A16" s="265"/>
      <c r="B16" s="167" t="s">
        <v>161</v>
      </c>
      <c r="C16" s="168" t="s">
        <v>166</v>
      </c>
      <c r="D16" s="99">
        <v>543.47</v>
      </c>
      <c r="E16" s="99">
        <v>96.39</v>
      </c>
      <c r="F16" s="169">
        <v>2.09</v>
      </c>
      <c r="G16" s="101">
        <v>641.95000000000005</v>
      </c>
      <c r="H16" s="101">
        <v>641.95000000000005</v>
      </c>
      <c r="I16" s="170">
        <v>6521.64</v>
      </c>
      <c r="J16" s="99">
        <v>1156.68</v>
      </c>
      <c r="K16" s="169">
        <v>25.08</v>
      </c>
      <c r="L16" s="113">
        <v>7703.4000000000005</v>
      </c>
    </row>
    <row r="17" spans="1:21" ht="20.100000000000001" customHeight="1" x14ac:dyDescent="0.25">
      <c r="A17" s="263" t="s">
        <v>167</v>
      </c>
      <c r="B17" s="155" t="s">
        <v>168</v>
      </c>
      <c r="C17" s="156" t="s">
        <v>160</v>
      </c>
      <c r="D17" s="15">
        <v>113.22</v>
      </c>
      <c r="E17" s="15">
        <v>20.079999999999998</v>
      </c>
      <c r="F17" s="15">
        <v>0.35</v>
      </c>
      <c r="G17" s="72">
        <v>133.65</v>
      </c>
      <c r="H17" s="72">
        <v>152.52000000000001</v>
      </c>
      <c r="I17" s="157">
        <v>1585.08</v>
      </c>
      <c r="J17" s="15">
        <v>240.95999999999998</v>
      </c>
      <c r="K17" s="73">
        <v>4.1999999999999993</v>
      </c>
      <c r="L17" s="109">
        <v>1830.24</v>
      </c>
    </row>
    <row r="18" spans="1:21" ht="20.100000000000001" customHeight="1" x14ac:dyDescent="0.25">
      <c r="A18" s="264"/>
      <c r="B18" s="155" t="s">
        <v>169</v>
      </c>
      <c r="C18" s="156" t="s">
        <v>160</v>
      </c>
      <c r="D18" s="15">
        <v>113.22</v>
      </c>
      <c r="E18" s="15">
        <v>20.079999999999998</v>
      </c>
      <c r="F18" s="15">
        <v>0.35</v>
      </c>
      <c r="G18" s="72">
        <v>133.65</v>
      </c>
      <c r="H18" s="72">
        <v>133.65</v>
      </c>
      <c r="I18" s="157">
        <v>1358.6399999999999</v>
      </c>
      <c r="J18" s="15">
        <v>240.95999999999998</v>
      </c>
      <c r="K18" s="73">
        <v>4.1999999999999993</v>
      </c>
      <c r="L18" s="109">
        <v>1603.8</v>
      </c>
    </row>
    <row r="19" spans="1:21" ht="20.100000000000001" customHeight="1" x14ac:dyDescent="0.25">
      <c r="A19" s="264"/>
      <c r="B19" s="155" t="s">
        <v>168</v>
      </c>
      <c r="C19" s="156" t="s">
        <v>162</v>
      </c>
      <c r="D19" s="15">
        <v>226.43</v>
      </c>
      <c r="E19" s="15">
        <v>40.15</v>
      </c>
      <c r="F19" s="15">
        <v>0.7</v>
      </c>
      <c r="G19" s="72">
        <v>267.27999999999997</v>
      </c>
      <c r="H19" s="72">
        <v>305.02</v>
      </c>
      <c r="I19" s="157">
        <v>3170.02</v>
      </c>
      <c r="J19" s="15">
        <v>481.79999999999995</v>
      </c>
      <c r="K19" s="73">
        <v>8.3999999999999986</v>
      </c>
      <c r="L19" s="109">
        <v>3660.2200000000003</v>
      </c>
    </row>
    <row r="20" spans="1:21" ht="20.100000000000001" customHeight="1" x14ac:dyDescent="0.25">
      <c r="A20" s="264"/>
      <c r="B20" s="155" t="s">
        <v>169</v>
      </c>
      <c r="C20" s="156" t="s">
        <v>162</v>
      </c>
      <c r="D20" s="15">
        <v>226.43</v>
      </c>
      <c r="E20" s="15">
        <v>40.15</v>
      </c>
      <c r="F20" s="15">
        <v>0.7</v>
      </c>
      <c r="G20" s="72">
        <v>267.27999999999997</v>
      </c>
      <c r="H20" s="72">
        <v>267.27999999999997</v>
      </c>
      <c r="I20" s="157">
        <v>2717.16</v>
      </c>
      <c r="J20" s="15">
        <v>481.79999999999995</v>
      </c>
      <c r="K20" s="73">
        <v>8.3999999999999986</v>
      </c>
      <c r="L20" s="109">
        <v>3207.3599999999997</v>
      </c>
    </row>
    <row r="21" spans="1:21" ht="20.100000000000001" customHeight="1" x14ac:dyDescent="0.25">
      <c r="A21" s="264"/>
      <c r="B21" s="155" t="s">
        <v>168</v>
      </c>
      <c r="C21" s="156" t="s">
        <v>163</v>
      </c>
      <c r="D21" s="15">
        <v>339.65</v>
      </c>
      <c r="E21" s="15">
        <v>60.23</v>
      </c>
      <c r="F21" s="15">
        <v>1.05</v>
      </c>
      <c r="G21" s="72">
        <v>400.93</v>
      </c>
      <c r="H21" s="72">
        <v>457.54</v>
      </c>
      <c r="I21" s="157">
        <v>4755.0999999999995</v>
      </c>
      <c r="J21" s="15">
        <v>722.76</v>
      </c>
      <c r="K21" s="73">
        <v>12.600000000000001</v>
      </c>
      <c r="L21" s="109">
        <v>5490.46</v>
      </c>
    </row>
    <row r="22" spans="1:21" ht="20.100000000000001" customHeight="1" x14ac:dyDescent="0.25">
      <c r="A22" s="264"/>
      <c r="B22" s="155" t="s">
        <v>169</v>
      </c>
      <c r="C22" s="156" t="s">
        <v>163</v>
      </c>
      <c r="D22" s="15">
        <v>339.65</v>
      </c>
      <c r="E22" s="15">
        <v>60.23</v>
      </c>
      <c r="F22" s="15">
        <v>1.05</v>
      </c>
      <c r="G22" s="72">
        <v>400.93</v>
      </c>
      <c r="H22" s="72">
        <v>400.93</v>
      </c>
      <c r="I22" s="157">
        <v>4075.7999999999997</v>
      </c>
      <c r="J22" s="15">
        <v>722.76</v>
      </c>
      <c r="K22" s="73">
        <v>12.600000000000001</v>
      </c>
      <c r="L22" s="109">
        <v>4811.16</v>
      </c>
    </row>
    <row r="23" spans="1:21" ht="20.100000000000001" customHeight="1" x14ac:dyDescent="0.25">
      <c r="A23" s="264"/>
      <c r="B23" s="155" t="s">
        <v>168</v>
      </c>
      <c r="C23" s="156" t="s">
        <v>164</v>
      </c>
      <c r="D23" s="15">
        <v>452.87</v>
      </c>
      <c r="E23" s="15">
        <v>80.31</v>
      </c>
      <c r="F23" s="15">
        <v>1.4</v>
      </c>
      <c r="G23" s="72">
        <v>534.58000000000004</v>
      </c>
      <c r="H23" s="72">
        <v>610.06000000000006</v>
      </c>
      <c r="I23" s="157">
        <v>6340.18</v>
      </c>
      <c r="J23" s="15">
        <v>963.72</v>
      </c>
      <c r="K23" s="73">
        <v>16.799999999999997</v>
      </c>
      <c r="L23" s="109">
        <v>7320.7000000000007</v>
      </c>
    </row>
    <row r="24" spans="1:21" ht="20.100000000000001" customHeight="1" x14ac:dyDescent="0.25">
      <c r="A24" s="264"/>
      <c r="B24" s="155" t="s">
        <v>169</v>
      </c>
      <c r="C24" s="156" t="s">
        <v>164</v>
      </c>
      <c r="D24" s="15">
        <v>452.87</v>
      </c>
      <c r="E24" s="15">
        <v>80.31</v>
      </c>
      <c r="F24" s="15">
        <v>1.4</v>
      </c>
      <c r="G24" s="72">
        <v>534.58000000000004</v>
      </c>
      <c r="H24" s="72">
        <v>534.58000000000004</v>
      </c>
      <c r="I24" s="157">
        <v>5434.4400000000005</v>
      </c>
      <c r="J24" s="15">
        <v>963.72</v>
      </c>
      <c r="K24" s="73">
        <v>16.799999999999997</v>
      </c>
      <c r="L24" s="109">
        <v>6414.9600000000009</v>
      </c>
    </row>
    <row r="25" spans="1:21" ht="20.100000000000001" customHeight="1" x14ac:dyDescent="0.25">
      <c r="A25" s="264"/>
      <c r="B25" s="155" t="s">
        <v>168</v>
      </c>
      <c r="C25" s="156" t="s">
        <v>165</v>
      </c>
      <c r="D25" s="15">
        <v>566.08000000000004</v>
      </c>
      <c r="E25" s="15">
        <v>100.38</v>
      </c>
      <c r="F25" s="15">
        <v>1.74</v>
      </c>
      <c r="G25" s="72">
        <v>668.2</v>
      </c>
      <c r="H25" s="72">
        <v>762.55</v>
      </c>
      <c r="I25" s="157">
        <v>7925.1200000000008</v>
      </c>
      <c r="J25" s="15">
        <v>1204.56</v>
      </c>
      <c r="K25" s="73">
        <v>20.88</v>
      </c>
      <c r="L25" s="109">
        <v>9150.5600000000013</v>
      </c>
    </row>
    <row r="26" spans="1:21" ht="20.100000000000001" customHeight="1" x14ac:dyDescent="0.25">
      <c r="A26" s="264"/>
      <c r="B26" s="155" t="s">
        <v>169</v>
      </c>
      <c r="C26" s="156" t="s">
        <v>165</v>
      </c>
      <c r="D26" s="15">
        <v>566.08000000000004</v>
      </c>
      <c r="E26" s="15">
        <v>100.38</v>
      </c>
      <c r="F26" s="15">
        <v>1.74</v>
      </c>
      <c r="G26" s="72">
        <v>668.2</v>
      </c>
      <c r="H26" s="72">
        <v>668.2</v>
      </c>
      <c r="I26" s="157">
        <v>6792.9600000000009</v>
      </c>
      <c r="J26" s="15">
        <v>1204.56</v>
      </c>
      <c r="K26" s="73">
        <v>20.88</v>
      </c>
      <c r="L26" s="109">
        <v>8018.4000000000015</v>
      </c>
    </row>
    <row r="27" spans="1:21" ht="20.100000000000001" customHeight="1" x14ac:dyDescent="0.25">
      <c r="A27" s="264"/>
      <c r="B27" s="155" t="s">
        <v>168</v>
      </c>
      <c r="C27" s="156" t="s">
        <v>166</v>
      </c>
      <c r="D27" s="15">
        <v>679.3</v>
      </c>
      <c r="E27" s="15">
        <v>120.46</v>
      </c>
      <c r="F27" s="15">
        <v>2.09</v>
      </c>
      <c r="G27" s="72">
        <v>801.85</v>
      </c>
      <c r="H27" s="72">
        <v>915.07</v>
      </c>
      <c r="I27" s="157">
        <v>9510.1999999999989</v>
      </c>
      <c r="J27" s="15">
        <v>1445.52</v>
      </c>
      <c r="K27" s="73">
        <v>25.08</v>
      </c>
      <c r="L27" s="109">
        <v>10980.8</v>
      </c>
    </row>
    <row r="28" spans="1:21" ht="20.100000000000001" customHeight="1" x14ac:dyDescent="0.25">
      <c r="A28" s="265"/>
      <c r="B28" s="167" t="s">
        <v>169</v>
      </c>
      <c r="C28" s="168" t="s">
        <v>166</v>
      </c>
      <c r="D28" s="99">
        <v>679.3</v>
      </c>
      <c r="E28" s="99">
        <v>120.46</v>
      </c>
      <c r="F28" s="169">
        <v>2.09</v>
      </c>
      <c r="G28" s="101">
        <v>801.85</v>
      </c>
      <c r="H28" s="101">
        <v>801.85</v>
      </c>
      <c r="I28" s="170">
        <v>8151.5999999999995</v>
      </c>
      <c r="J28" s="99">
        <v>1445.52</v>
      </c>
      <c r="K28" s="169">
        <v>25.08</v>
      </c>
      <c r="L28" s="113">
        <v>9622.1999999999989</v>
      </c>
    </row>
    <row r="29" spans="1:21" ht="20.100000000000001" customHeight="1" x14ac:dyDescent="0.25">
      <c r="A29" s="194"/>
      <c r="B29" s="155" t="s">
        <v>170</v>
      </c>
      <c r="C29" s="156" t="s">
        <v>166</v>
      </c>
      <c r="D29" s="15">
        <v>1191.17</v>
      </c>
      <c r="E29" s="15">
        <v>381.17</v>
      </c>
      <c r="F29" s="15">
        <v>2.09</v>
      </c>
      <c r="G29" s="72">
        <v>1574.43</v>
      </c>
      <c r="H29" s="72">
        <v>1772.96</v>
      </c>
      <c r="I29" s="157">
        <v>16676.38</v>
      </c>
      <c r="J29" s="15">
        <v>4574.04</v>
      </c>
      <c r="K29" s="73">
        <v>25.08</v>
      </c>
      <c r="L29" s="109">
        <v>21275.500000000004</v>
      </c>
    </row>
    <row r="30" spans="1:21" ht="20.100000000000001" customHeight="1" x14ac:dyDescent="0.25">
      <c r="A30" s="195"/>
      <c r="B30" s="167" t="s">
        <v>171</v>
      </c>
      <c r="C30" s="168" t="s">
        <v>166</v>
      </c>
      <c r="D30" s="99">
        <v>1191.17</v>
      </c>
      <c r="E30" s="99">
        <v>381.17</v>
      </c>
      <c r="F30" s="169">
        <v>2.09</v>
      </c>
      <c r="G30" s="101">
        <v>1574.43</v>
      </c>
      <c r="H30" s="101">
        <v>1574.43</v>
      </c>
      <c r="I30" s="170">
        <v>14294.04</v>
      </c>
      <c r="J30" s="99">
        <v>4574.04</v>
      </c>
      <c r="K30" s="169">
        <v>25.08</v>
      </c>
      <c r="L30" s="113">
        <v>18893.16</v>
      </c>
    </row>
    <row r="31" spans="1:21" ht="20.100000000000001" customHeight="1" x14ac:dyDescent="0.25">
      <c r="A31" s="115"/>
      <c r="B31" s="3"/>
      <c r="C31" s="114"/>
      <c r="D31" s="3"/>
      <c r="E31" s="114"/>
      <c r="F31" s="114"/>
      <c r="G31" s="114"/>
      <c r="H31" s="114"/>
      <c r="I31" s="3"/>
      <c r="J31" s="114"/>
      <c r="K31" s="114"/>
      <c r="L31" s="114"/>
      <c r="M31" s="10"/>
      <c r="S31" s="5"/>
      <c r="T31" s="5"/>
      <c r="U31" s="5"/>
    </row>
    <row r="32" spans="1:21" ht="20.100000000000001" customHeight="1" x14ac:dyDescent="0.25">
      <c r="A32" s="3"/>
      <c r="B32" s="171" t="s">
        <v>155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4" spans="2:8" ht="18" customHeight="1" x14ac:dyDescent="0.25">
      <c r="B34" s="3" t="s">
        <v>156</v>
      </c>
      <c r="G34" s="5"/>
      <c r="H34" s="5"/>
    </row>
  </sheetData>
  <mergeCells count="4">
    <mergeCell ref="D3:H3"/>
    <mergeCell ref="I3:L3"/>
    <mergeCell ref="A5:A16"/>
    <mergeCell ref="A17:A28"/>
  </mergeCells>
  <pageMargins left="0.78740157480314965" right="0.39370078740157483" top="0.39370078740157483" bottom="0.39370078740157483" header="0.19685039370078741" footer="0.39370078740157483"/>
  <pageSetup paperSize="9" scale="89" orientation="landscape" r:id="rId1"/>
  <headerFooter alignWithMargins="0">
    <oddFooter>&amp;R&amp;"Times New Roman,Normal"&amp;8Nòmines 01/02/23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CE73-D3F0-4380-9476-F14CA4CAF45E}">
  <sheetPr>
    <pageSetUpPr fitToPage="1"/>
  </sheetPr>
  <dimension ref="A1:U24"/>
  <sheetViews>
    <sheetView topLeftCell="H15" zoomScaleNormal="100" workbookViewId="0">
      <selection activeCell="L21" sqref="L21"/>
    </sheetView>
  </sheetViews>
  <sheetFormatPr defaultColWidth="11.44140625" defaultRowHeight="18" customHeight="1" x14ac:dyDescent="0.25"/>
  <cols>
    <col min="1" max="1" width="11.5546875" style="2" customWidth="1"/>
    <col min="2" max="2" width="37.44140625" style="2" customWidth="1"/>
    <col min="3" max="9" width="9.5546875" style="2" customWidth="1"/>
    <col min="10" max="10" width="9.77734375" style="2" customWidth="1"/>
    <col min="11" max="11" width="9.5546875" style="2" customWidth="1"/>
    <col min="12" max="12" width="10.21875" style="2" bestFit="1" customWidth="1"/>
    <col min="13" max="13" width="7" style="2" customWidth="1"/>
    <col min="14" max="14" width="7.77734375" style="2" bestFit="1" customWidth="1"/>
    <col min="15" max="15" width="6.77734375" style="2" customWidth="1"/>
    <col min="16" max="16" width="7.21875" style="2" customWidth="1"/>
    <col min="17" max="17" width="7.77734375" style="2" bestFit="1" customWidth="1"/>
    <col min="18" max="18" width="7.44140625" style="2" bestFit="1" customWidth="1"/>
    <col min="19" max="19" width="7.5546875" style="2" customWidth="1"/>
    <col min="20" max="20" width="7" style="2" bestFit="1" customWidth="1"/>
    <col min="21" max="21" width="7.77734375" style="2" bestFit="1" customWidth="1"/>
    <col min="22" max="22" width="7.77734375" style="2" customWidth="1"/>
    <col min="23" max="16384" width="11.44140625" style="2"/>
  </cols>
  <sheetData>
    <row r="1" spans="1:17" ht="30" customHeight="1" x14ac:dyDescent="0.25">
      <c r="A1" s="3"/>
      <c r="B1" s="31" t="s">
        <v>172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13"/>
      <c r="N1" s="32"/>
      <c r="O1" s="13"/>
      <c r="P1" s="13"/>
      <c r="Q1" s="1"/>
    </row>
    <row r="2" spans="1:17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7" ht="20.100000000000001" customHeight="1" x14ac:dyDescent="0.25">
      <c r="A3" s="192"/>
      <c r="B3" s="39" t="s">
        <v>128</v>
      </c>
      <c r="C3" s="40"/>
      <c r="D3" s="253" t="s">
        <v>1</v>
      </c>
      <c r="E3" s="254"/>
      <c r="F3" s="254"/>
      <c r="G3" s="254"/>
      <c r="H3" s="255"/>
      <c r="I3" s="253" t="s">
        <v>2</v>
      </c>
      <c r="J3" s="254"/>
      <c r="K3" s="254"/>
      <c r="L3" s="255"/>
      <c r="M3" s="36"/>
      <c r="N3" s="36"/>
    </row>
    <row r="4" spans="1:17" ht="20.100000000000001" customHeight="1" x14ac:dyDescent="0.25">
      <c r="A4" s="196"/>
      <c r="B4" s="149" t="s">
        <v>129</v>
      </c>
      <c r="C4" s="49" t="s">
        <v>130</v>
      </c>
      <c r="D4" s="49" t="s">
        <v>131</v>
      </c>
      <c r="E4" s="49" t="s">
        <v>133</v>
      </c>
      <c r="F4" s="49" t="s">
        <v>16</v>
      </c>
      <c r="G4" s="49" t="s">
        <v>134</v>
      </c>
      <c r="H4" s="49" t="s">
        <v>135</v>
      </c>
      <c r="I4" s="49" t="s">
        <v>131</v>
      </c>
      <c r="J4" s="49" t="s">
        <v>133</v>
      </c>
      <c r="K4" s="49" t="s">
        <v>16</v>
      </c>
      <c r="L4" s="49" t="s">
        <v>136</v>
      </c>
    </row>
    <row r="5" spans="1:17" ht="20.100000000000001" customHeight="1" x14ac:dyDescent="0.25">
      <c r="A5" s="266" t="s">
        <v>173</v>
      </c>
      <c r="B5" s="175" t="s">
        <v>174</v>
      </c>
      <c r="C5" s="151" t="s">
        <v>160</v>
      </c>
      <c r="D5" s="152">
        <v>113.22</v>
      </c>
      <c r="E5" s="57">
        <v>20.079999999999998</v>
      </c>
      <c r="F5" s="153">
        <v>0.35</v>
      </c>
      <c r="G5" s="63">
        <v>133.65</v>
      </c>
      <c r="H5" s="63">
        <v>152.52000000000001</v>
      </c>
      <c r="I5" s="152">
        <v>1585.08</v>
      </c>
      <c r="J5" s="57">
        <v>240.95999999999998</v>
      </c>
      <c r="K5" s="153">
        <v>4.1999999999999993</v>
      </c>
      <c r="L5" s="63">
        <v>1830.24</v>
      </c>
    </row>
    <row r="6" spans="1:17" ht="20.100000000000001" customHeight="1" x14ac:dyDescent="0.25">
      <c r="A6" s="267"/>
      <c r="B6" s="3" t="s">
        <v>175</v>
      </c>
      <c r="C6" s="156" t="s">
        <v>160</v>
      </c>
      <c r="D6" s="157">
        <v>113.22</v>
      </c>
      <c r="E6" s="15">
        <v>20.079999999999998</v>
      </c>
      <c r="F6" s="73">
        <v>0.35</v>
      </c>
      <c r="G6" s="72">
        <v>133.65</v>
      </c>
      <c r="H6" s="72">
        <v>133.65</v>
      </c>
      <c r="I6" s="157">
        <v>1358.6399999999999</v>
      </c>
      <c r="J6" s="15">
        <v>240.95999999999998</v>
      </c>
      <c r="K6" s="73">
        <v>4.1999999999999993</v>
      </c>
      <c r="L6" s="72">
        <v>1603.8</v>
      </c>
    </row>
    <row r="7" spans="1:17" ht="20.100000000000001" customHeight="1" x14ac:dyDescent="0.25">
      <c r="A7" s="267"/>
      <c r="B7" s="3" t="s">
        <v>174</v>
      </c>
      <c r="C7" s="156" t="s">
        <v>162</v>
      </c>
      <c r="D7" s="157">
        <v>226.43</v>
      </c>
      <c r="E7" s="15">
        <v>40.15</v>
      </c>
      <c r="F7" s="73">
        <v>0.7</v>
      </c>
      <c r="G7" s="72">
        <v>267.27999999999997</v>
      </c>
      <c r="H7" s="72">
        <v>305.02</v>
      </c>
      <c r="I7" s="157">
        <v>3170.02</v>
      </c>
      <c r="J7" s="15">
        <v>481.79999999999995</v>
      </c>
      <c r="K7" s="73">
        <v>8.3999999999999986</v>
      </c>
      <c r="L7" s="72">
        <v>3660.2200000000003</v>
      </c>
    </row>
    <row r="8" spans="1:17" ht="20.100000000000001" customHeight="1" x14ac:dyDescent="0.25">
      <c r="A8" s="267"/>
      <c r="B8" s="3" t="s">
        <v>175</v>
      </c>
      <c r="C8" s="156" t="s">
        <v>162</v>
      </c>
      <c r="D8" s="157">
        <v>226.43</v>
      </c>
      <c r="E8" s="15">
        <v>40.15</v>
      </c>
      <c r="F8" s="73">
        <v>0.7</v>
      </c>
      <c r="G8" s="72">
        <v>267.27999999999997</v>
      </c>
      <c r="H8" s="72">
        <v>267.27999999999997</v>
      </c>
      <c r="I8" s="157">
        <v>2717.16</v>
      </c>
      <c r="J8" s="15">
        <v>481.79999999999995</v>
      </c>
      <c r="K8" s="73">
        <v>8.3999999999999986</v>
      </c>
      <c r="L8" s="72">
        <v>3207.3599999999997</v>
      </c>
    </row>
    <row r="9" spans="1:17" ht="20.100000000000001" customHeight="1" x14ac:dyDescent="0.25">
      <c r="A9" s="267"/>
      <c r="B9" s="3" t="s">
        <v>174</v>
      </c>
      <c r="C9" s="156" t="s">
        <v>163</v>
      </c>
      <c r="D9" s="157">
        <v>339.65</v>
      </c>
      <c r="E9" s="15">
        <v>60.23</v>
      </c>
      <c r="F9" s="73">
        <v>1.05</v>
      </c>
      <c r="G9" s="72">
        <v>400.93</v>
      </c>
      <c r="H9" s="72">
        <v>457.54</v>
      </c>
      <c r="I9" s="157">
        <v>4755.0999999999995</v>
      </c>
      <c r="J9" s="15">
        <v>722.76</v>
      </c>
      <c r="K9" s="73">
        <v>12.600000000000001</v>
      </c>
      <c r="L9" s="72">
        <v>5490.46</v>
      </c>
    </row>
    <row r="10" spans="1:17" ht="20.100000000000001" customHeight="1" x14ac:dyDescent="0.25">
      <c r="A10" s="267"/>
      <c r="B10" s="3" t="s">
        <v>175</v>
      </c>
      <c r="C10" s="156" t="s">
        <v>163</v>
      </c>
      <c r="D10" s="157">
        <v>339.65</v>
      </c>
      <c r="E10" s="15">
        <v>60.23</v>
      </c>
      <c r="F10" s="73">
        <v>1.05</v>
      </c>
      <c r="G10" s="72">
        <v>400.93</v>
      </c>
      <c r="H10" s="72">
        <v>400.93</v>
      </c>
      <c r="I10" s="157">
        <v>4075.7999999999997</v>
      </c>
      <c r="J10" s="15">
        <v>722.76</v>
      </c>
      <c r="K10" s="73">
        <v>12.600000000000001</v>
      </c>
      <c r="L10" s="72">
        <v>4811.16</v>
      </c>
    </row>
    <row r="11" spans="1:17" ht="20.100000000000001" customHeight="1" x14ac:dyDescent="0.25">
      <c r="A11" s="267"/>
      <c r="B11" s="3" t="s">
        <v>174</v>
      </c>
      <c r="C11" s="156" t="s">
        <v>164</v>
      </c>
      <c r="D11" s="157">
        <v>452.87</v>
      </c>
      <c r="E11" s="15">
        <v>80.31</v>
      </c>
      <c r="F11" s="73">
        <v>1.4</v>
      </c>
      <c r="G11" s="72">
        <v>534.58000000000004</v>
      </c>
      <c r="H11" s="72">
        <v>610.06000000000006</v>
      </c>
      <c r="I11" s="157">
        <v>6340.18</v>
      </c>
      <c r="J11" s="15">
        <v>963.72</v>
      </c>
      <c r="K11" s="73">
        <v>16.799999999999997</v>
      </c>
      <c r="L11" s="72">
        <v>7320.7000000000007</v>
      </c>
    </row>
    <row r="12" spans="1:17" ht="20.100000000000001" customHeight="1" x14ac:dyDescent="0.25">
      <c r="A12" s="267"/>
      <c r="B12" s="3" t="s">
        <v>175</v>
      </c>
      <c r="C12" s="156" t="s">
        <v>164</v>
      </c>
      <c r="D12" s="157">
        <v>452.87</v>
      </c>
      <c r="E12" s="15">
        <v>80.31</v>
      </c>
      <c r="F12" s="73">
        <v>1.4</v>
      </c>
      <c r="G12" s="72">
        <v>534.58000000000004</v>
      </c>
      <c r="H12" s="72">
        <v>534.58000000000004</v>
      </c>
      <c r="I12" s="157">
        <v>5434.4400000000005</v>
      </c>
      <c r="J12" s="15">
        <v>963.72</v>
      </c>
      <c r="K12" s="73">
        <v>16.799999999999997</v>
      </c>
      <c r="L12" s="72">
        <v>6414.9600000000009</v>
      </c>
    </row>
    <row r="13" spans="1:17" ht="20.100000000000001" customHeight="1" x14ac:dyDescent="0.25">
      <c r="A13" s="267"/>
      <c r="B13" s="3" t="s">
        <v>174</v>
      </c>
      <c r="C13" s="156" t="s">
        <v>165</v>
      </c>
      <c r="D13" s="157">
        <v>566.08000000000004</v>
      </c>
      <c r="E13" s="15">
        <v>100.38</v>
      </c>
      <c r="F13" s="73">
        <v>1.74</v>
      </c>
      <c r="G13" s="72">
        <v>668.2</v>
      </c>
      <c r="H13" s="72">
        <v>762.55</v>
      </c>
      <c r="I13" s="157">
        <v>7925.1200000000008</v>
      </c>
      <c r="J13" s="15">
        <v>1204.56</v>
      </c>
      <c r="K13" s="73">
        <v>20.88</v>
      </c>
      <c r="L13" s="72">
        <v>9150.5600000000013</v>
      </c>
    </row>
    <row r="14" spans="1:17" ht="20.100000000000001" customHeight="1" x14ac:dyDescent="0.25">
      <c r="A14" s="267"/>
      <c r="B14" s="3" t="s">
        <v>175</v>
      </c>
      <c r="C14" s="156" t="s">
        <v>165</v>
      </c>
      <c r="D14" s="157">
        <v>566.08000000000004</v>
      </c>
      <c r="E14" s="15">
        <v>100.38</v>
      </c>
      <c r="F14" s="73">
        <v>1.74</v>
      </c>
      <c r="G14" s="72">
        <v>668.2</v>
      </c>
      <c r="H14" s="72">
        <v>668.2</v>
      </c>
      <c r="I14" s="157">
        <v>6792.9600000000009</v>
      </c>
      <c r="J14" s="15">
        <v>1204.56</v>
      </c>
      <c r="K14" s="73">
        <v>20.88</v>
      </c>
      <c r="L14" s="72">
        <v>8018.4000000000015</v>
      </c>
    </row>
    <row r="15" spans="1:17" ht="20.100000000000001" customHeight="1" x14ac:dyDescent="0.25">
      <c r="A15" s="267"/>
      <c r="B15" s="3" t="s">
        <v>174</v>
      </c>
      <c r="C15" s="156" t="s">
        <v>166</v>
      </c>
      <c r="D15" s="157">
        <v>679.3</v>
      </c>
      <c r="E15" s="15">
        <v>120.46</v>
      </c>
      <c r="F15" s="73">
        <v>2.09</v>
      </c>
      <c r="G15" s="72">
        <v>801.85</v>
      </c>
      <c r="H15" s="72">
        <v>915.07</v>
      </c>
      <c r="I15" s="157">
        <v>9510.1999999999989</v>
      </c>
      <c r="J15" s="15">
        <v>1445.52</v>
      </c>
      <c r="K15" s="73">
        <v>25.08</v>
      </c>
      <c r="L15" s="72">
        <v>10980.8</v>
      </c>
    </row>
    <row r="16" spans="1:17" ht="20.100000000000001" customHeight="1" x14ac:dyDescent="0.25">
      <c r="A16" s="267"/>
      <c r="B16" s="3" t="s">
        <v>175</v>
      </c>
      <c r="C16" s="156" t="s">
        <v>166</v>
      </c>
      <c r="D16" s="157">
        <v>679.3</v>
      </c>
      <c r="E16" s="15">
        <v>120.46</v>
      </c>
      <c r="F16" s="73">
        <v>2.09</v>
      </c>
      <c r="G16" s="72">
        <v>801.85</v>
      </c>
      <c r="H16" s="72">
        <v>801.85</v>
      </c>
      <c r="I16" s="157">
        <v>8151.5999999999995</v>
      </c>
      <c r="J16" s="15">
        <v>1445.52</v>
      </c>
      <c r="K16" s="73">
        <v>25.08</v>
      </c>
      <c r="L16" s="72">
        <v>9622.1999999999989</v>
      </c>
    </row>
    <row r="17" spans="1:21" ht="20.100000000000001" customHeight="1" x14ac:dyDescent="0.25">
      <c r="A17" s="268"/>
      <c r="B17" s="3" t="s">
        <v>174</v>
      </c>
      <c r="C17" s="156" t="s">
        <v>176</v>
      </c>
      <c r="D17" s="157">
        <v>792.52</v>
      </c>
      <c r="E17" s="15">
        <v>140.54</v>
      </c>
      <c r="F17" s="73">
        <v>2.44</v>
      </c>
      <c r="G17" s="72">
        <v>935.5</v>
      </c>
      <c r="H17" s="72">
        <v>1067.5900000000001</v>
      </c>
      <c r="I17" s="157">
        <v>11095.279999999999</v>
      </c>
      <c r="J17" s="15">
        <v>1686.48</v>
      </c>
      <c r="K17" s="73">
        <v>29.28</v>
      </c>
      <c r="L17" s="72">
        <v>12811.039999999999</v>
      </c>
    </row>
    <row r="18" spans="1:21" ht="20.100000000000001" customHeight="1" x14ac:dyDescent="0.25">
      <c r="A18" s="268"/>
      <c r="B18" s="3" t="s">
        <v>175</v>
      </c>
      <c r="C18" s="156" t="s">
        <v>176</v>
      </c>
      <c r="D18" s="157">
        <v>792.52</v>
      </c>
      <c r="E18" s="15">
        <v>140.54</v>
      </c>
      <c r="F18" s="73">
        <v>2.44</v>
      </c>
      <c r="G18" s="72">
        <v>935.5</v>
      </c>
      <c r="H18" s="72">
        <v>935.5</v>
      </c>
      <c r="I18" s="157">
        <v>9510.24</v>
      </c>
      <c r="J18" s="15">
        <v>1686.48</v>
      </c>
      <c r="K18" s="73">
        <v>29.28</v>
      </c>
      <c r="L18" s="72">
        <v>11226</v>
      </c>
    </row>
    <row r="19" spans="1:21" ht="20.100000000000001" customHeight="1" x14ac:dyDescent="0.25">
      <c r="A19" s="268"/>
      <c r="B19" s="3" t="s">
        <v>174</v>
      </c>
      <c r="C19" s="156" t="s">
        <v>177</v>
      </c>
      <c r="D19" s="157">
        <v>905.73</v>
      </c>
      <c r="E19" s="15">
        <v>160.61000000000001</v>
      </c>
      <c r="F19" s="73">
        <v>2.79</v>
      </c>
      <c r="G19" s="72">
        <v>1069.1300000000001</v>
      </c>
      <c r="H19" s="72">
        <v>1220.0900000000001</v>
      </c>
      <c r="I19" s="157">
        <v>12680.220000000001</v>
      </c>
      <c r="J19" s="15">
        <v>1927.3200000000002</v>
      </c>
      <c r="K19" s="73">
        <v>33.480000000000004</v>
      </c>
      <c r="L19" s="72">
        <v>14641.02</v>
      </c>
    </row>
    <row r="20" spans="1:21" ht="20.100000000000001" customHeight="1" x14ac:dyDescent="0.25">
      <c r="A20" s="269"/>
      <c r="B20" s="197" t="s">
        <v>175</v>
      </c>
      <c r="C20" s="168" t="s">
        <v>177</v>
      </c>
      <c r="D20" s="170">
        <v>905.73</v>
      </c>
      <c r="E20" s="99">
        <v>160.61000000000001</v>
      </c>
      <c r="F20" s="169">
        <v>2.79</v>
      </c>
      <c r="G20" s="101">
        <v>1069.1300000000001</v>
      </c>
      <c r="H20" s="101">
        <v>1069.1300000000001</v>
      </c>
      <c r="I20" s="170">
        <v>10868.76</v>
      </c>
      <c r="J20" s="99">
        <v>1927.3200000000002</v>
      </c>
      <c r="K20" s="169">
        <v>33.480000000000004</v>
      </c>
      <c r="L20" s="101">
        <v>12829.56</v>
      </c>
    </row>
    <row r="21" spans="1:21" ht="20.100000000000001" customHeight="1" x14ac:dyDescent="0.25">
      <c r="A21" s="115"/>
      <c r="B21" s="3"/>
      <c r="C21" s="114"/>
      <c r="D21" s="3"/>
      <c r="E21" s="114"/>
      <c r="F21" s="114"/>
      <c r="G21" s="114"/>
      <c r="H21" s="114"/>
      <c r="I21" s="3"/>
      <c r="J21" s="114"/>
      <c r="K21" s="114"/>
      <c r="L21" s="114"/>
      <c r="M21" s="10"/>
      <c r="S21" s="5"/>
      <c r="T21" s="5"/>
      <c r="U21" s="5"/>
    </row>
    <row r="22" spans="1:21" ht="20.100000000000001" customHeight="1" x14ac:dyDescent="0.25">
      <c r="A22" s="3"/>
      <c r="B22" s="171" t="s">
        <v>155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4" spans="1:21" ht="18" customHeight="1" x14ac:dyDescent="0.25">
      <c r="B24" s="3" t="s">
        <v>156</v>
      </c>
      <c r="G24" s="5"/>
      <c r="H24" s="5"/>
    </row>
  </sheetData>
  <mergeCells count="3">
    <mergeCell ref="D3:H3"/>
    <mergeCell ref="I3:L3"/>
    <mergeCell ref="A5:A20"/>
  </mergeCells>
  <printOptions gridLines="1"/>
  <pageMargins left="0.78740157480314965" right="0.39370078740157483" top="0.39370078740157483" bottom="0.39370078740157483" header="0.19685039370078741" footer="0.39370078740157483"/>
  <pageSetup paperSize="9" scale="94" orientation="landscape" r:id="rId1"/>
  <headerFooter alignWithMargins="0">
    <oddFooter>&amp;R&amp;"Times New Roman,Normal"&amp;8Nòmines 01/02/23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C608D2CA1334B8A941F6FB6DAAC7E" ma:contentTypeVersion="13" ma:contentTypeDescription="Crea un document nou" ma:contentTypeScope="" ma:versionID="4a6c8a3c5002acc25f80f75d9067a2d2">
  <xsd:schema xmlns:xsd="http://www.w3.org/2001/XMLSchema" xmlns:xs="http://www.w3.org/2001/XMLSchema" xmlns:p="http://schemas.microsoft.com/office/2006/metadata/properties" xmlns:ns2="faab33d7-4787-4e8a-9edf-ba4fcdf3e871" xmlns:ns3="5895a17a-8fef-4312-bd8c-5c16f05eab21" targetNamespace="http://schemas.microsoft.com/office/2006/metadata/properties" ma:root="true" ma:fieldsID="44922066db56cd91610a80625b711f4c" ns2:_="" ns3:_="">
    <xsd:import namespace="faab33d7-4787-4e8a-9edf-ba4fcdf3e871"/>
    <xsd:import namespace="5895a17a-8fef-4312-bd8c-5c16f05ea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33d7-4787-4e8a-9edf-ba4fcdf3e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5a17a-8fef-4312-bd8c-5c16f05eab2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afbc85-af36-4eb1-a8f8-0f6c641e22e4}" ma:internalName="TaxCatchAll" ma:showField="CatchAllData" ma:web="5895a17a-8fef-4312-bd8c-5c16f05eab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95a17a-8fef-4312-bd8c-5c16f05eab21" xsi:nil="true"/>
    <lcf76f155ced4ddcb4097134ff3c332f xmlns="faab33d7-4787-4e8a-9edf-ba4fcdf3e871">
      <Terms xmlns="http://schemas.microsoft.com/office/infopath/2007/PartnerControls"/>
    </lcf76f155ced4ddcb4097134ff3c332f>
    <SharedWithUsers xmlns="5895a17a-8fef-4312-bd8c-5c16f05eab21">
      <UserInfo>
        <DisplayName>Josep Figueras</DisplayName>
        <AccountId>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47B8F5B-A7D4-4AD7-8F0F-8EBBC6ADD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b33d7-4787-4e8a-9edf-ba4fcdf3e871"/>
    <ds:schemaRef ds:uri="5895a17a-8fef-4312-bd8c-5c16f05ea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8529A0-9DC6-45FC-8238-A489735719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C91F0-394D-4BCF-8E79-CAECB8D1D991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faab33d7-4787-4e8a-9edf-ba4fcdf3e871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5895a17a-8fef-4312-bd8c-5c16f05eab2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16</vt:i4>
      </vt:variant>
      <vt:variant>
        <vt:lpstr>Intervals amb nom</vt:lpstr>
      </vt:variant>
      <vt:variant>
        <vt:i4>27</vt:i4>
      </vt:variant>
    </vt:vector>
  </HeadingPairs>
  <TitlesOfParts>
    <vt:vector size="43" baseType="lpstr">
      <vt:lpstr>DF</vt:lpstr>
      <vt:lpstr>DF Comp</vt:lpstr>
      <vt:lpstr>DF triennis</vt:lpstr>
      <vt:lpstr>DF estadis unificats</vt:lpstr>
      <vt:lpstr>DF CAdd</vt:lpstr>
      <vt:lpstr>DF CAddG</vt:lpstr>
      <vt:lpstr>DL</vt:lpstr>
      <vt:lpstr>DL ASSOCIATS</vt:lpstr>
      <vt:lpstr>SUBSTITUTS</vt:lpstr>
      <vt:lpstr>DL Comp</vt:lpstr>
      <vt:lpstr>DL CAdd</vt:lpstr>
      <vt:lpstr>DL CAddG</vt:lpstr>
      <vt:lpstr>Càrrecs</vt:lpstr>
      <vt:lpstr>Triennis invest</vt:lpstr>
      <vt:lpstr>inv</vt:lpstr>
      <vt:lpstr>inv EPIF</vt:lpstr>
      <vt:lpstr>'DL CAdd'!_11Àrea_d_impressió</vt:lpstr>
      <vt:lpstr>'DL CAddG'!_12Àrea_d_impressió</vt:lpstr>
      <vt:lpstr>'DL Comp'!_13Àrea_d_impressió</vt:lpstr>
      <vt:lpstr>'inv EPIF'!_13Àrea_d_impressió</vt:lpstr>
      <vt:lpstr>Càrrecs!_1Àrea_d_impressió</vt:lpstr>
      <vt:lpstr>DF!_2Àrea_d_impressió</vt:lpstr>
      <vt:lpstr>'DF CAdd'!_3Àrea_d_impressió</vt:lpstr>
      <vt:lpstr>'DF CAddG'!_4Àrea_d_impressió</vt:lpstr>
      <vt:lpstr>'DF Comp'!_5Àrea_d_impressió</vt:lpstr>
      <vt:lpstr>'DF triennis'!_6Àrea_d_impressió</vt:lpstr>
      <vt:lpstr>DL!_8Àrea_d_impressió</vt:lpstr>
      <vt:lpstr>'DL ASSOCIATS'!_8Àrea_d_impressió</vt:lpstr>
      <vt:lpstr>SUBSTITUTS!_8Àrea_d_impressió</vt:lpstr>
      <vt:lpstr>Càrrecs!Àrea_d'impressió</vt:lpstr>
      <vt:lpstr>'DF CAdd'!Àrea_d'impressió</vt:lpstr>
      <vt:lpstr>'DF CAddG'!Àrea_d'impressió</vt:lpstr>
      <vt:lpstr>'DF Comp'!Àrea_d'impressió</vt:lpstr>
      <vt:lpstr>'DF estadis unificats'!Àrea_d'impressió</vt:lpstr>
      <vt:lpstr>'DF triennis'!Àrea_d'impressió</vt:lpstr>
      <vt:lpstr>DL!Àrea_d'impressió</vt:lpstr>
      <vt:lpstr>'DL ASSOCIATS'!Àrea_d'impressió</vt:lpstr>
      <vt:lpstr>'DL CAdd'!Àrea_d'impressió</vt:lpstr>
      <vt:lpstr>'DL CAddG'!Àrea_d'impressió</vt:lpstr>
      <vt:lpstr>'DL Comp'!Àrea_d'impressió</vt:lpstr>
      <vt:lpstr>'inv EPIF'!Àrea_d'impressió</vt:lpstr>
      <vt:lpstr>SUBSTITUTS!Àrea_d'impressió</vt:lpstr>
      <vt:lpstr>DF!Títols_per_imprimir</vt:lpstr>
    </vt:vector>
  </TitlesOfParts>
  <Manager>Artur Vaz</Manager>
  <Company>Unitat d'Afers Econòmics - Personal Acadèmic - Àrea de Recursos Humans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Retri-06</dc:title>
  <dc:subject>Retribucions Personal Acadèmic - Any 2006</dc:subject>
  <dc:creator>Artur Vaz</dc:creator>
  <cp:keywords/>
  <dc:description/>
  <cp:lastModifiedBy>Natalia Gimenez Lizandra</cp:lastModifiedBy>
  <cp:revision/>
  <cp:lastPrinted>2024-03-06T09:49:55Z</cp:lastPrinted>
  <dcterms:created xsi:type="dcterms:W3CDTF">1999-07-15T09:43:18Z</dcterms:created>
  <dcterms:modified xsi:type="dcterms:W3CDTF">2024-04-16T13:21:05Z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0x010100352C608D2CA1334B8A941F6FB6DAAC7E</vt:lpwstr>
  </property>
  <property fmtid="{D5CDD505-2E9C-101B-9397-08002B2CF9AE}" pid="3" name="Order">
    <vt:r8>159600</vt:r8>
  </property>
  <property fmtid="{D5CDD505-2E9C-101B-9397-08002B2CF9AE}" pid="4" name="MediaServiceImageTags">
    <vt:lpwstr/>
  </property>
</Properties>
</file>